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always" codeName="ThisWorkbook"/>
  <mc:AlternateContent xmlns:mc="http://schemas.openxmlformats.org/markup-compatibility/2006">
    <mc:Choice Requires="x15">
      <x15ac:absPath xmlns:x15ac="http://schemas.microsoft.com/office/spreadsheetml/2010/11/ac" url="C:\Users\MQM\OneDrive - cett.cat\DGQM24 - Gestió del sistema integrat de qualitat, MA i RSC\1. INDICADORS\A2324\"/>
    </mc:Choice>
  </mc:AlternateContent>
  <xr:revisionPtr revIDLastSave="506" documentId="8_{41F70C65-61DC-4296-81D7-97402BFB71A6}" xr6:coauthVersionLast="47" xr6:coauthVersionMax="47" xr10:uidLastSave="{735A8D95-F07C-4137-B0BA-E7EB9714C664}"/>
  <bookViews>
    <workbookView xWindow="-120" yWindow="-120" windowWidth="29040" windowHeight="15720" tabRatio="907" firstSheet="11" activeTab="1" xr2:uid="{00000000-000D-0000-FFFF-FFFF00000000}"/>
  </bookViews>
  <sheets>
    <sheet name="processos" sheetId="2" state="hidden" r:id="rId1"/>
    <sheet name="FITXES-INDICADORS" sheetId="33" r:id="rId2"/>
    <sheet name="GLOBAL" sheetId="1" r:id="rId3"/>
    <sheet name="SEM01" sheetId="14" r:id="rId4"/>
    <sheet name="DPE02" sheetId="16" r:id="rId5"/>
    <sheet name="INT04" sheetId="15" r:id="rId6"/>
    <sheet name="PMCD05" sheetId="8" r:id="rId7"/>
    <sheet name="PECS16" sheetId="38" r:id="rId8"/>
    <sheet name="DISS07" sheetId="17" r:id="rId9"/>
    <sheet name="COM08" sheetId="18" r:id="rId10"/>
    <sheet name="PLAN09" sheetId="19" r:id="rId11"/>
    <sheet name="AIM10" sheetId="20" r:id="rId12"/>
    <sheet name="OAP17" sheetId="21" r:id="rId13"/>
    <sheet name="DEAP13" sheetId="23" r:id="rId14"/>
    <sheet name="SAT18" sheetId="24" r:id="rId15"/>
    <sheet name="VPS19" sheetId="25" r:id="rId16"/>
    <sheet name="GCDTC15" sheetId="37" r:id="rId17"/>
    <sheet name="STIC20" sheetId="28" r:id="rId18"/>
    <sheet name="GQM24" sheetId="30" r:id="rId19"/>
    <sheet name="GIRM22" sheetId="29" r:id="rId20"/>
    <sheet name="GREC25" sheetId="31" r:id="rId21"/>
    <sheet name="GLJ26" sheetId="32" r:id="rId22"/>
    <sheet name="SREST27" sheetId="35" r:id="rId23"/>
    <sheet name="INDICADORS SECUNDARIS" sheetId="36"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xlnm._FilterDatabase" localSheetId="11" hidden="1">'AIM10'!$A$3:$S$3</definedName>
    <definedName name="_xlnm._FilterDatabase" localSheetId="9" hidden="1">'COM08'!$A$3:$R$7</definedName>
    <definedName name="_xlnm._FilterDatabase" localSheetId="13" hidden="1">DEAP13!$A$3:$R$3</definedName>
    <definedName name="_xlnm._FilterDatabase" localSheetId="4" hidden="1">'DPE02'!$A$3:$N$3</definedName>
    <definedName name="_xlnm._FilterDatabase" localSheetId="1" hidden="1">'FITXES-INDICADORS'!$A$1:$K$111</definedName>
    <definedName name="_xlnm._FilterDatabase" localSheetId="16" hidden="1">GCDTC15!$A$3:$J$3</definedName>
    <definedName name="_xlnm._FilterDatabase" localSheetId="19" hidden="1">GIRM22!$A$4:$S$9</definedName>
    <definedName name="_xlnm._FilterDatabase" localSheetId="21" hidden="1">'GLJ26'!$A$3:$J$3</definedName>
    <definedName name="_xlnm._FilterDatabase" localSheetId="2" hidden="1">GLOBAL!$A$1:$W$140</definedName>
    <definedName name="_xlnm._FilterDatabase" localSheetId="18" hidden="1">'GQM24'!$A$4:$P$4</definedName>
    <definedName name="_xlnm._FilterDatabase" localSheetId="23" hidden="1">'INDICADORS SECUNDARIS'!$A$2:$J$232</definedName>
    <definedName name="_xlnm._FilterDatabase" localSheetId="5" hidden="1">'INT04'!$A$3:$N$12</definedName>
    <definedName name="_xlnm._FilterDatabase" localSheetId="12" hidden="1">'OAP17'!$A$3:$N$19</definedName>
    <definedName name="_xlnm._FilterDatabase" localSheetId="10" hidden="1">PLAN09!$A$3:$W$11</definedName>
    <definedName name="_xlnm._FilterDatabase" localSheetId="0" hidden="1">processos!$A$1:$A$21</definedName>
    <definedName name="_xlnm._FilterDatabase" localSheetId="14" hidden="1">'SAT18'!$A$5:$U$12</definedName>
    <definedName name="_xlnm._FilterDatabase" localSheetId="17" hidden="1">STIC20!$A$4:$U$8</definedName>
    <definedName name="_xlnm._FilterDatabase" localSheetId="15" hidden="1">'VPS19'!$A$3:$S$3</definedName>
    <definedName name="DPE02_" localSheetId="4">'FITXES-INDICADORS'!$A$65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Q4" i="35" l="1"/>
  <c r="M10" i="23"/>
  <c r="M9" i="23"/>
  <c r="R4" i="19"/>
  <c r="R5" i="19"/>
  <c r="R8" i="19"/>
  <c r="R11" i="19"/>
  <c r="N13" i="15"/>
  <c r="L13" i="15"/>
  <c r="N5" i="16"/>
  <c r="N19" i="25"/>
  <c r="M11" i="18"/>
  <c r="M10" i="18"/>
  <c r="M9" i="18"/>
  <c r="M8" i="18"/>
  <c r="M7" i="18"/>
  <c r="M6" i="18"/>
  <c r="M5" i="18"/>
  <c r="M4" i="18"/>
  <c r="M7" i="15"/>
  <c r="O12" i="24"/>
  <c r="O170" i="36"/>
  <c r="L170" i="36"/>
  <c r="O169" i="36"/>
  <c r="L169" i="36"/>
  <c r="O168" i="36"/>
  <c r="L168" i="36"/>
  <c r="O167" i="36"/>
  <c r="L167" i="36"/>
  <c r="O166" i="36"/>
  <c r="L166" i="36"/>
  <c r="O165" i="36"/>
  <c r="L165" i="36"/>
  <c r="O164" i="36"/>
  <c r="L164" i="36"/>
  <c r="O163" i="36"/>
  <c r="L163" i="36"/>
  <c r="O162" i="36"/>
  <c r="L162" i="36"/>
  <c r="O161" i="36"/>
  <c r="L161" i="36"/>
  <c r="O160" i="36"/>
  <c r="L160" i="36"/>
  <c r="O159" i="36"/>
  <c r="L159" i="36"/>
  <c r="O158" i="36"/>
  <c r="L158" i="36"/>
  <c r="O157" i="36"/>
  <c r="L157" i="36"/>
  <c r="O156" i="36"/>
  <c r="L156" i="36"/>
  <c r="O155" i="36"/>
  <c r="L155" i="36"/>
  <c r="O154" i="36"/>
  <c r="L154" i="36"/>
  <c r="O152" i="36"/>
  <c r="L152" i="36"/>
  <c r="O151" i="36"/>
  <c r="L151" i="36"/>
  <c r="O150" i="36"/>
  <c r="L150" i="36"/>
  <c r="O149" i="36"/>
  <c r="L149" i="36"/>
  <c r="O148" i="36"/>
  <c r="L148" i="36"/>
  <c r="O147" i="36"/>
  <c r="L147" i="36"/>
  <c r="O146" i="36"/>
  <c r="L146" i="36"/>
  <c r="V6" i="36"/>
  <c r="U6" i="36"/>
  <c r="T6" i="36"/>
  <c r="S6" i="36"/>
  <c r="R6" i="36"/>
  <c r="Q6" i="36"/>
  <c r="P6" i="36"/>
  <c r="O6" i="36"/>
  <c r="V5" i="36"/>
  <c r="U5" i="36"/>
  <c r="T5" i="36"/>
  <c r="S5" i="36"/>
  <c r="R5" i="36"/>
  <c r="Q5" i="36"/>
  <c r="P5" i="36"/>
  <c r="O5" i="36"/>
  <c r="V4" i="36"/>
  <c r="U4" i="36"/>
  <c r="T4" i="36"/>
  <c r="S4" i="36"/>
  <c r="R4" i="36"/>
  <c r="Q4" i="36"/>
  <c r="P4" i="36"/>
  <c r="O4" i="36"/>
  <c r="V3" i="36"/>
  <c r="U3" i="36"/>
  <c r="T3" i="36"/>
  <c r="S3" i="36"/>
  <c r="R3" i="36"/>
  <c r="Q3" i="36"/>
  <c r="P3" i="36"/>
  <c r="O3" i="36"/>
  <c r="Q12" i="35"/>
  <c r="P12" i="35"/>
  <c r="N12" i="35"/>
  <c r="M12" i="35"/>
  <c r="K12" i="35"/>
  <c r="J12" i="35"/>
  <c r="I12" i="35"/>
  <c r="Q11" i="35"/>
  <c r="P11" i="35"/>
  <c r="O11" i="35"/>
  <c r="N11" i="35"/>
  <c r="L11" i="35"/>
  <c r="Q10" i="35"/>
  <c r="P10" i="35"/>
  <c r="O10" i="35"/>
  <c r="N10" i="35"/>
  <c r="Q9" i="35"/>
  <c r="P9" i="35"/>
  <c r="T46" i="1" s="1"/>
  <c r="O9" i="35"/>
  <c r="N9" i="35"/>
  <c r="R46" i="1" s="1"/>
  <c r="L9" i="35"/>
  <c r="K9" i="35"/>
  <c r="P8" i="35"/>
  <c r="T45" i="1" s="1"/>
  <c r="O8" i="35"/>
  <c r="N8" i="35"/>
  <c r="Q7" i="35"/>
  <c r="P7" i="35"/>
  <c r="T44" i="1" s="1"/>
  <c r="O7" i="35"/>
  <c r="S44" i="1" s="1"/>
  <c r="N7" i="35"/>
  <c r="R44" i="1" s="1"/>
  <c r="L7" i="35"/>
  <c r="P6" i="35"/>
  <c r="T43" i="1" s="1"/>
  <c r="O6" i="35"/>
  <c r="S43" i="1" s="1"/>
  <c r="N6" i="35"/>
  <c r="R43" i="1" s="1"/>
  <c r="L6" i="35"/>
  <c r="K6" i="35"/>
  <c r="Q5" i="35"/>
  <c r="P5" i="35"/>
  <c r="T120" i="1" s="1"/>
  <c r="N5" i="35"/>
  <c r="R120" i="1" s="1"/>
  <c r="M5" i="35"/>
  <c r="P4" i="35"/>
  <c r="T25" i="1" s="1"/>
  <c r="N4" i="35"/>
  <c r="R25" i="1" s="1"/>
  <c r="L8" i="32"/>
  <c r="R118" i="1" s="1"/>
  <c r="J8" i="32"/>
  <c r="L7" i="32"/>
  <c r="R86" i="1" s="1"/>
  <c r="M6" i="32"/>
  <c r="T85" i="1" s="1"/>
  <c r="L6" i="32"/>
  <c r="K6" i="32"/>
  <c r="J6" i="32"/>
  <c r="L5" i="32"/>
  <c r="R15" i="1" s="1"/>
  <c r="J5" i="32"/>
  <c r="O15" i="1" s="1"/>
  <c r="L4" i="32"/>
  <c r="J4" i="32"/>
  <c r="O6" i="31"/>
  <c r="T28" i="1" s="1"/>
  <c r="N6" i="31"/>
  <c r="J6" i="31"/>
  <c r="M5" i="31"/>
  <c r="R27" i="1" s="1"/>
  <c r="J5" i="31"/>
  <c r="O27" i="1" s="1"/>
  <c r="N9" i="29"/>
  <c r="L9" i="29"/>
  <c r="J9" i="29"/>
  <c r="O13" i="1" s="1"/>
  <c r="N8" i="29"/>
  <c r="M8" i="29"/>
  <c r="T12" i="1" s="1"/>
  <c r="L8" i="29"/>
  <c r="R12" i="1" s="1"/>
  <c r="K8" i="29"/>
  <c r="N7" i="29"/>
  <c r="L7" i="29"/>
  <c r="J7" i="29"/>
  <c r="N6" i="29"/>
  <c r="L6" i="29"/>
  <c r="R8" i="1" s="1"/>
  <c r="J6" i="29"/>
  <c r="N5" i="29"/>
  <c r="L5" i="29"/>
  <c r="R7" i="1" s="1"/>
  <c r="J5" i="29"/>
  <c r="O7" i="1" s="1"/>
  <c r="P10" i="30"/>
  <c r="O10" i="30"/>
  <c r="M10" i="30"/>
  <c r="R119" i="1" s="1"/>
  <c r="L10" i="30"/>
  <c r="Q119" i="1" s="1"/>
  <c r="I10" i="30"/>
  <c r="P9" i="30"/>
  <c r="O9" i="30"/>
  <c r="N9" i="30"/>
  <c r="S117" i="1" s="1"/>
  <c r="M9" i="30"/>
  <c r="R117" i="1" s="1"/>
  <c r="L9" i="30"/>
  <c r="K9" i="30"/>
  <c r="J9" i="30"/>
  <c r="P8" i="30"/>
  <c r="O8" i="30"/>
  <c r="N8" i="30"/>
  <c r="S116" i="1" s="1"/>
  <c r="M8" i="30"/>
  <c r="R116" i="1" s="1"/>
  <c r="P7" i="30"/>
  <c r="M7" i="30"/>
  <c r="J7" i="30"/>
  <c r="I7" i="30"/>
  <c r="P6" i="30"/>
  <c r="M6" i="30"/>
  <c r="J6" i="30"/>
  <c r="I6" i="30"/>
  <c r="P5" i="30"/>
  <c r="O5" i="30"/>
  <c r="N5" i="30"/>
  <c r="S5" i="1" s="1"/>
  <c r="M5" i="30"/>
  <c r="R5" i="1" s="1"/>
  <c r="L5" i="30"/>
  <c r="Q5" i="1" s="1"/>
  <c r="K5" i="30"/>
  <c r="J5" i="30"/>
  <c r="I5" i="30"/>
  <c r="P9" i="28"/>
  <c r="M9" i="28"/>
  <c r="L9" i="28"/>
  <c r="J9" i="28"/>
  <c r="I9" i="28"/>
  <c r="P8" i="28"/>
  <c r="M8" i="28"/>
  <c r="P7" i="28"/>
  <c r="O7" i="28"/>
  <c r="N7" i="28"/>
  <c r="M7" i="28"/>
  <c r="R3" i="1" s="1"/>
  <c r="P6" i="28"/>
  <c r="O6" i="28"/>
  <c r="T4" i="1" s="1"/>
  <c r="N6" i="28"/>
  <c r="M6" i="28"/>
  <c r="R4" i="1" s="1"/>
  <c r="P5" i="28"/>
  <c r="M5" i="28"/>
  <c r="J5" i="28"/>
  <c r="K11" i="37"/>
  <c r="J11" i="37"/>
  <c r="K10" i="37"/>
  <c r="J10" i="37"/>
  <c r="K9" i="37"/>
  <c r="J9" i="37"/>
  <c r="K8" i="37"/>
  <c r="J8" i="37"/>
  <c r="K7" i="37"/>
  <c r="K6" i="37"/>
  <c r="K5" i="37"/>
  <c r="J5" i="37"/>
  <c r="K4" i="37"/>
  <c r="J4" i="37"/>
  <c r="O16" i="1" s="1"/>
  <c r="N21" i="25"/>
  <c r="L21" i="25"/>
  <c r="J21" i="25"/>
  <c r="I21" i="25"/>
  <c r="N20" i="25"/>
  <c r="L20" i="25"/>
  <c r="J20" i="25"/>
  <c r="I20" i="25"/>
  <c r="L19" i="25"/>
  <c r="J19" i="25"/>
  <c r="N18" i="25"/>
  <c r="L18" i="25"/>
  <c r="J18" i="25"/>
  <c r="N17" i="25"/>
  <c r="M17" i="25"/>
  <c r="L17" i="25"/>
  <c r="K17" i="25"/>
  <c r="J17" i="25"/>
  <c r="N16" i="25"/>
  <c r="M16" i="25"/>
  <c r="L16" i="25"/>
  <c r="K16" i="25"/>
  <c r="J16" i="25"/>
  <c r="N15" i="25"/>
  <c r="M15" i="25"/>
  <c r="L15" i="25"/>
  <c r="K15" i="25"/>
  <c r="J15" i="25"/>
  <c r="N14" i="25"/>
  <c r="M14" i="25"/>
  <c r="L14" i="25"/>
  <c r="K14" i="25"/>
  <c r="J14" i="25"/>
  <c r="N13" i="25"/>
  <c r="M13" i="25"/>
  <c r="L13" i="25"/>
  <c r="K13" i="25"/>
  <c r="J13" i="25"/>
  <c r="N12" i="25"/>
  <c r="M12" i="25"/>
  <c r="L12" i="25"/>
  <c r="K12" i="25"/>
  <c r="J12" i="25"/>
  <c r="L11" i="25"/>
  <c r="L10" i="25"/>
  <c r="L9" i="25"/>
  <c r="L8" i="25"/>
  <c r="J7" i="25"/>
  <c r="O66" i="1" s="1"/>
  <c r="J6" i="25"/>
  <c r="J5" i="25"/>
  <c r="J4" i="25"/>
  <c r="O63" i="1" s="1"/>
  <c r="P13" i="24"/>
  <c r="M13" i="24"/>
  <c r="P12" i="24"/>
  <c r="N12" i="24"/>
  <c r="M12" i="24"/>
  <c r="I12" i="24"/>
  <c r="P11" i="24"/>
  <c r="O11" i="24"/>
  <c r="M11" i="24"/>
  <c r="R115" i="1" s="1"/>
  <c r="L11" i="24"/>
  <c r="P10" i="24"/>
  <c r="O10" i="24"/>
  <c r="T82" i="1" s="1"/>
  <c r="M10" i="24"/>
  <c r="R82" i="1" s="1"/>
  <c r="L10" i="24"/>
  <c r="P9" i="24"/>
  <c r="M9" i="24"/>
  <c r="R81" i="1" s="1"/>
  <c r="P8" i="24"/>
  <c r="M8" i="24"/>
  <c r="R80" i="1" s="1"/>
  <c r="P7" i="24"/>
  <c r="M7" i="24"/>
  <c r="R79" i="1" s="1"/>
  <c r="P6" i="24"/>
  <c r="M6" i="24"/>
  <c r="R11" i="1" s="1"/>
  <c r="L14" i="23"/>
  <c r="K14" i="23"/>
  <c r="L13" i="23"/>
  <c r="K13" i="23"/>
  <c r="K12" i="23"/>
  <c r="K11" i="23"/>
  <c r="K10" i="23"/>
  <c r="I10" i="23"/>
  <c r="K9" i="23"/>
  <c r="K8" i="23"/>
  <c r="K7" i="23"/>
  <c r="K6" i="23"/>
  <c r="K5" i="23"/>
  <c r="K4" i="23"/>
  <c r="N19" i="21"/>
  <c r="L19" i="21"/>
  <c r="J19" i="21"/>
  <c r="N18" i="21"/>
  <c r="L18" i="21"/>
  <c r="J18" i="21"/>
  <c r="O109" i="1" s="1"/>
  <c r="N17" i="21"/>
  <c r="L17" i="21"/>
  <c r="J17" i="21"/>
  <c r="N16" i="21"/>
  <c r="L16" i="21"/>
  <c r="J16" i="21"/>
  <c r="N15" i="21"/>
  <c r="L15" i="21"/>
  <c r="J15" i="21"/>
  <c r="N14" i="21"/>
  <c r="L14" i="21"/>
  <c r="J14" i="21"/>
  <c r="N13" i="21"/>
  <c r="L13" i="21"/>
  <c r="N12" i="21"/>
  <c r="L12" i="21"/>
  <c r="R88" i="1" s="1"/>
  <c r="N11" i="21"/>
  <c r="L11" i="21"/>
  <c r="J11" i="21"/>
  <c r="N10" i="21"/>
  <c r="L10" i="21"/>
  <c r="N9" i="21"/>
  <c r="M9" i="21"/>
  <c r="T29" i="1" s="1"/>
  <c r="L9" i="21"/>
  <c r="R67" i="1" s="1"/>
  <c r="N8" i="21"/>
  <c r="L8" i="21"/>
  <c r="R35" i="1" s="1"/>
  <c r="N7" i="21"/>
  <c r="L7" i="21"/>
  <c r="R34" i="1" s="1"/>
  <c r="N6" i="21"/>
  <c r="L6" i="21"/>
  <c r="R33" i="1" s="1"/>
  <c r="J6" i="21"/>
  <c r="O33" i="1" s="1"/>
  <c r="N5" i="21"/>
  <c r="L5" i="21"/>
  <c r="N4" i="21"/>
  <c r="L4" i="21"/>
  <c r="R31" i="1" s="1"/>
  <c r="N7" i="20"/>
  <c r="L7" i="20"/>
  <c r="N6" i="20"/>
  <c r="M6" i="20"/>
  <c r="L6" i="20"/>
  <c r="N5" i="20"/>
  <c r="L5" i="20"/>
  <c r="N4" i="20"/>
  <c r="L4" i="20"/>
  <c r="R75" i="1" s="1"/>
  <c r="O11" i="19"/>
  <c r="Q10" i="19"/>
  <c r="P10" i="19"/>
  <c r="O10" i="19"/>
  <c r="R93" i="1" s="1"/>
  <c r="Q9" i="19"/>
  <c r="P9" i="19"/>
  <c r="O9" i="19"/>
  <c r="R92" i="1" s="1"/>
  <c r="Q8" i="19"/>
  <c r="T108" i="1" s="1"/>
  <c r="O8" i="19"/>
  <c r="Q7" i="19"/>
  <c r="O7" i="19"/>
  <c r="Q6" i="19"/>
  <c r="T36" i="1" s="1"/>
  <c r="O6" i="19"/>
  <c r="Q5" i="19"/>
  <c r="T24" i="1" s="1"/>
  <c r="P5" i="19"/>
  <c r="S24" i="1" s="1"/>
  <c r="O5" i="19"/>
  <c r="R24" i="1" s="1"/>
  <c r="N5" i="19"/>
  <c r="M5" i="19"/>
  <c r="Q4" i="19"/>
  <c r="T23" i="1" s="1"/>
  <c r="P4" i="19"/>
  <c r="O4" i="19"/>
  <c r="N4" i="19"/>
  <c r="M4" i="19"/>
  <c r="L11" i="18"/>
  <c r="K11" i="18"/>
  <c r="J11" i="18"/>
  <c r="O59" i="1" s="1"/>
  <c r="I11" i="18"/>
  <c r="L10" i="18"/>
  <c r="K10" i="18"/>
  <c r="J10" i="18"/>
  <c r="O58" i="1" s="1"/>
  <c r="I10" i="18"/>
  <c r="L9" i="18"/>
  <c r="K9" i="18"/>
  <c r="J9" i="18"/>
  <c r="I9" i="18"/>
  <c r="L8" i="18"/>
  <c r="K8" i="18"/>
  <c r="J8" i="18"/>
  <c r="I8" i="18"/>
  <c r="L7" i="18"/>
  <c r="K7" i="18"/>
  <c r="J7" i="18"/>
  <c r="O55" i="1" s="1"/>
  <c r="L6" i="18"/>
  <c r="K6" i="18"/>
  <c r="R54" i="1" s="1"/>
  <c r="J6" i="18"/>
  <c r="L5" i="18"/>
  <c r="K5" i="18"/>
  <c r="R53" i="1" s="1"/>
  <c r="J5" i="18"/>
  <c r="O53" i="1" s="1"/>
  <c r="L4" i="18"/>
  <c r="K4" i="18"/>
  <c r="R52" i="1" s="1"/>
  <c r="J4" i="18"/>
  <c r="O52" i="1" s="1"/>
  <c r="L6" i="17"/>
  <c r="K6" i="17"/>
  <c r="L5" i="17"/>
  <c r="K5" i="17"/>
  <c r="L4" i="17"/>
  <c r="K4" i="17"/>
  <c r="N8" i="38"/>
  <c r="M8" i="38"/>
  <c r="L8" i="38"/>
  <c r="K8" i="38"/>
  <c r="J8" i="38"/>
  <c r="I8" i="38"/>
  <c r="N7" i="38"/>
  <c r="M7" i="38"/>
  <c r="L7" i="38"/>
  <c r="K7" i="38"/>
  <c r="N6" i="38"/>
  <c r="M6" i="38"/>
  <c r="L6" i="38"/>
  <c r="K6" i="38"/>
  <c r="N5" i="38"/>
  <c r="L5" i="38"/>
  <c r="J5" i="38"/>
  <c r="L10" i="8"/>
  <c r="K10" i="8"/>
  <c r="R107" i="1" s="1"/>
  <c r="L9" i="8"/>
  <c r="K9" i="8"/>
  <c r="R106" i="1" s="1"/>
  <c r="L8" i="8"/>
  <c r="K8" i="8"/>
  <c r="R51" i="1" s="1"/>
  <c r="L7" i="8"/>
  <c r="K7" i="8"/>
  <c r="L6" i="8"/>
  <c r="K6" i="8"/>
  <c r="R49" i="1" s="1"/>
  <c r="L5" i="8"/>
  <c r="K5" i="8"/>
  <c r="R48" i="1" s="1"/>
  <c r="L4" i="8"/>
  <c r="K4" i="8"/>
  <c r="N12" i="15"/>
  <c r="L12" i="15"/>
  <c r="R105" i="1" s="1"/>
  <c r="N11" i="15"/>
  <c r="L11" i="15"/>
  <c r="R104" i="1" s="1"/>
  <c r="N10" i="15"/>
  <c r="L10" i="15"/>
  <c r="N9" i="15"/>
  <c r="L9" i="15"/>
  <c r="N8" i="15"/>
  <c r="M8" i="15"/>
  <c r="T101" i="1" s="1"/>
  <c r="L8" i="15"/>
  <c r="N7" i="15"/>
  <c r="L7" i="15"/>
  <c r="N6" i="15"/>
  <c r="L6" i="15"/>
  <c r="N5" i="15"/>
  <c r="L5" i="15"/>
  <c r="R61" i="1" s="1"/>
  <c r="N4" i="15"/>
  <c r="L4" i="15"/>
  <c r="N8" i="16"/>
  <c r="L8" i="16"/>
  <c r="N7" i="16"/>
  <c r="L7" i="16"/>
  <c r="J7" i="16"/>
  <c r="O78" i="1" s="1"/>
  <c r="N6" i="16"/>
  <c r="L6" i="16"/>
  <c r="M5" i="16"/>
  <c r="T97" i="1" s="1"/>
  <c r="L5" i="16"/>
  <c r="R97" i="1" s="1"/>
  <c r="N4" i="16"/>
  <c r="L4" i="16"/>
  <c r="L8" i="14"/>
  <c r="L7" i="14"/>
  <c r="L6" i="14"/>
  <c r="L5" i="14"/>
  <c r="L4" i="14"/>
  <c r="K4" i="14"/>
  <c r="J4" i="14"/>
  <c r="O10" i="1" s="1"/>
  <c r="T130" i="1"/>
  <c r="R130" i="1"/>
  <c r="O130" i="1"/>
  <c r="L130" i="1"/>
  <c r="T129" i="1"/>
  <c r="R129" i="1"/>
  <c r="O129" i="1"/>
  <c r="L129" i="1"/>
  <c r="R128" i="1"/>
  <c r="O128" i="1"/>
  <c r="L128" i="1"/>
  <c r="Q120" i="1"/>
  <c r="O120" i="1"/>
  <c r="I120" i="1"/>
  <c r="H120" i="1"/>
  <c r="G120" i="1"/>
  <c r="F120" i="1"/>
  <c r="E120" i="1"/>
  <c r="D120" i="1"/>
  <c r="C120" i="1"/>
  <c r="B120" i="1"/>
  <c r="T119" i="1"/>
  <c r="O119" i="1"/>
  <c r="N119" i="1"/>
  <c r="I119" i="1"/>
  <c r="H119" i="1"/>
  <c r="G119" i="1"/>
  <c r="F119" i="1"/>
  <c r="E119" i="1"/>
  <c r="D119" i="1"/>
  <c r="C119" i="1"/>
  <c r="B119" i="1"/>
  <c r="O118" i="1"/>
  <c r="L118" i="1"/>
  <c r="I118" i="1"/>
  <c r="H118" i="1"/>
  <c r="G118" i="1"/>
  <c r="F118" i="1"/>
  <c r="E118" i="1"/>
  <c r="D118" i="1"/>
  <c r="C118" i="1"/>
  <c r="B118" i="1"/>
  <c r="T117" i="1"/>
  <c r="Q117" i="1"/>
  <c r="P117" i="1"/>
  <c r="O117" i="1"/>
  <c r="N117" i="1"/>
  <c r="I117" i="1"/>
  <c r="H117" i="1"/>
  <c r="G117" i="1"/>
  <c r="F117" i="1"/>
  <c r="E117" i="1"/>
  <c r="D117" i="1"/>
  <c r="C117" i="1"/>
  <c r="B117" i="1"/>
  <c r="T116" i="1"/>
  <c r="Q116" i="1"/>
  <c r="P116" i="1"/>
  <c r="O116" i="1"/>
  <c r="N116" i="1"/>
  <c r="I116" i="1"/>
  <c r="H116" i="1"/>
  <c r="G116" i="1"/>
  <c r="F116" i="1"/>
  <c r="E116" i="1"/>
  <c r="D116" i="1"/>
  <c r="C116" i="1"/>
  <c r="B116" i="1"/>
  <c r="T115" i="1"/>
  <c r="O115" i="1"/>
  <c r="L115" i="1"/>
  <c r="I115" i="1"/>
  <c r="H115" i="1"/>
  <c r="G115" i="1"/>
  <c r="F115" i="1"/>
  <c r="E115" i="1"/>
  <c r="D115" i="1"/>
  <c r="C115" i="1"/>
  <c r="B115" i="1"/>
  <c r="R114" i="1"/>
  <c r="O114" i="1"/>
  <c r="L114" i="1"/>
  <c r="F114" i="1"/>
  <c r="E114" i="1"/>
  <c r="D114" i="1"/>
  <c r="C114" i="1"/>
  <c r="B114" i="1"/>
  <c r="R113" i="1"/>
  <c r="O113" i="1"/>
  <c r="L113" i="1"/>
  <c r="I113" i="1"/>
  <c r="H113" i="1"/>
  <c r="G113" i="1"/>
  <c r="F113" i="1"/>
  <c r="E113" i="1"/>
  <c r="D113" i="1"/>
  <c r="C113" i="1"/>
  <c r="B113" i="1"/>
  <c r="R112" i="1"/>
  <c r="O112" i="1"/>
  <c r="L112" i="1"/>
  <c r="I112" i="1"/>
  <c r="H112" i="1"/>
  <c r="G112" i="1"/>
  <c r="F112" i="1"/>
  <c r="E112" i="1"/>
  <c r="D112" i="1"/>
  <c r="C112" i="1"/>
  <c r="B112" i="1"/>
  <c r="R111" i="1"/>
  <c r="O111" i="1"/>
  <c r="L111" i="1"/>
  <c r="I111" i="1"/>
  <c r="H111" i="1"/>
  <c r="G111" i="1"/>
  <c r="F111" i="1"/>
  <c r="E111" i="1"/>
  <c r="D111" i="1"/>
  <c r="C111" i="1"/>
  <c r="B111" i="1"/>
  <c r="R110" i="1"/>
  <c r="O110" i="1"/>
  <c r="L110" i="1"/>
  <c r="I110" i="1"/>
  <c r="H110" i="1"/>
  <c r="G110" i="1"/>
  <c r="F110" i="1"/>
  <c r="E110" i="1"/>
  <c r="D110" i="1"/>
  <c r="C110" i="1"/>
  <c r="B110" i="1"/>
  <c r="R109" i="1"/>
  <c r="L109" i="1"/>
  <c r="I109" i="1"/>
  <c r="H109" i="1"/>
  <c r="G109" i="1"/>
  <c r="F109" i="1"/>
  <c r="E109" i="1"/>
  <c r="D109" i="1"/>
  <c r="C109" i="1"/>
  <c r="B109" i="1"/>
  <c r="R108" i="1"/>
  <c r="Q108" i="1"/>
  <c r="O108" i="1"/>
  <c r="N108" i="1"/>
  <c r="I108" i="1"/>
  <c r="H108" i="1"/>
  <c r="G108" i="1"/>
  <c r="F108" i="1"/>
  <c r="E108" i="1"/>
  <c r="D108" i="1"/>
  <c r="C108" i="1"/>
  <c r="B108" i="1"/>
  <c r="O107" i="1"/>
  <c r="L107" i="1"/>
  <c r="I107" i="1"/>
  <c r="H107" i="1"/>
  <c r="G107" i="1"/>
  <c r="F107" i="1"/>
  <c r="E107" i="1"/>
  <c r="D107" i="1"/>
  <c r="C107" i="1"/>
  <c r="B107" i="1"/>
  <c r="O106" i="1"/>
  <c r="L106" i="1"/>
  <c r="I106" i="1"/>
  <c r="H106" i="1"/>
  <c r="G106" i="1"/>
  <c r="F106" i="1"/>
  <c r="E106" i="1"/>
  <c r="D106" i="1"/>
  <c r="C106" i="1"/>
  <c r="B106" i="1"/>
  <c r="O105" i="1"/>
  <c r="L105" i="1"/>
  <c r="I105" i="1"/>
  <c r="H105" i="1"/>
  <c r="G105" i="1"/>
  <c r="F105" i="1"/>
  <c r="E105" i="1"/>
  <c r="D105" i="1"/>
  <c r="C105" i="1"/>
  <c r="B105" i="1"/>
  <c r="O104" i="1"/>
  <c r="L104" i="1"/>
  <c r="I104" i="1"/>
  <c r="H104" i="1"/>
  <c r="G104" i="1"/>
  <c r="F104" i="1"/>
  <c r="E104" i="1"/>
  <c r="D104" i="1"/>
  <c r="C104" i="1"/>
  <c r="B104" i="1"/>
  <c r="R103" i="1"/>
  <c r="O103" i="1"/>
  <c r="L103" i="1"/>
  <c r="I103" i="1"/>
  <c r="H103" i="1"/>
  <c r="G103" i="1"/>
  <c r="F103" i="1"/>
  <c r="E103" i="1"/>
  <c r="D103" i="1"/>
  <c r="C103" i="1"/>
  <c r="B103" i="1"/>
  <c r="R102" i="1"/>
  <c r="O102" i="1"/>
  <c r="L102" i="1"/>
  <c r="I102" i="1"/>
  <c r="H102" i="1"/>
  <c r="G102" i="1"/>
  <c r="F102" i="1"/>
  <c r="E102" i="1"/>
  <c r="D102" i="1"/>
  <c r="C102" i="1"/>
  <c r="B102" i="1"/>
  <c r="R101" i="1"/>
  <c r="Q101" i="1"/>
  <c r="O101" i="1"/>
  <c r="N101" i="1"/>
  <c r="I101" i="1"/>
  <c r="H101" i="1"/>
  <c r="G101" i="1"/>
  <c r="F101" i="1"/>
  <c r="E101" i="1"/>
  <c r="D101" i="1"/>
  <c r="C101" i="1"/>
  <c r="B101" i="1"/>
  <c r="T100" i="1"/>
  <c r="R100" i="1"/>
  <c r="Q100" i="1"/>
  <c r="O100" i="1"/>
  <c r="N100" i="1"/>
  <c r="I100" i="1"/>
  <c r="H100" i="1"/>
  <c r="G100" i="1"/>
  <c r="F100" i="1"/>
  <c r="E100" i="1"/>
  <c r="D100" i="1"/>
  <c r="C100" i="1"/>
  <c r="B100" i="1"/>
  <c r="R99" i="1"/>
  <c r="O99" i="1"/>
  <c r="L99" i="1"/>
  <c r="I99" i="1"/>
  <c r="H99" i="1"/>
  <c r="G99" i="1"/>
  <c r="F99" i="1"/>
  <c r="E99" i="1"/>
  <c r="D99" i="1"/>
  <c r="C99" i="1"/>
  <c r="B99" i="1"/>
  <c r="R98" i="1"/>
  <c r="O98" i="1"/>
  <c r="L98" i="1"/>
  <c r="I98" i="1"/>
  <c r="H98" i="1"/>
  <c r="G98" i="1"/>
  <c r="F98" i="1"/>
  <c r="E98" i="1"/>
  <c r="D98" i="1"/>
  <c r="C98" i="1"/>
  <c r="B98" i="1"/>
  <c r="Q97" i="1"/>
  <c r="O97" i="1"/>
  <c r="L97" i="1"/>
  <c r="I97" i="1"/>
  <c r="H97" i="1"/>
  <c r="G97" i="1"/>
  <c r="F97" i="1"/>
  <c r="E97" i="1"/>
  <c r="D97" i="1"/>
  <c r="C97" i="1"/>
  <c r="B97" i="1"/>
  <c r="R96" i="1"/>
  <c r="O96" i="1"/>
  <c r="L96" i="1"/>
  <c r="I96" i="1"/>
  <c r="H96" i="1"/>
  <c r="G96" i="1"/>
  <c r="F96" i="1"/>
  <c r="E96" i="1"/>
  <c r="D96" i="1"/>
  <c r="C96" i="1"/>
  <c r="B96" i="1"/>
  <c r="R95" i="1"/>
  <c r="O95" i="1"/>
  <c r="L95" i="1"/>
  <c r="I95" i="1"/>
  <c r="H95" i="1"/>
  <c r="G95" i="1"/>
  <c r="F95" i="1"/>
  <c r="E95" i="1"/>
  <c r="D95" i="1"/>
  <c r="C95" i="1"/>
  <c r="B95" i="1"/>
  <c r="R94" i="1"/>
  <c r="O94" i="1"/>
  <c r="L94" i="1"/>
  <c r="I94" i="1"/>
  <c r="H94" i="1"/>
  <c r="G94" i="1"/>
  <c r="F94" i="1"/>
  <c r="E94" i="1"/>
  <c r="D94" i="1"/>
  <c r="C94" i="1"/>
  <c r="B94" i="1"/>
  <c r="O93" i="1"/>
  <c r="L93" i="1"/>
  <c r="I93" i="1"/>
  <c r="H93" i="1"/>
  <c r="G93" i="1"/>
  <c r="F93" i="1"/>
  <c r="E93" i="1"/>
  <c r="D93" i="1"/>
  <c r="C93" i="1"/>
  <c r="B93" i="1"/>
  <c r="O92" i="1"/>
  <c r="L92" i="1"/>
  <c r="I92" i="1"/>
  <c r="H92" i="1"/>
  <c r="G92" i="1"/>
  <c r="F92" i="1"/>
  <c r="E92" i="1"/>
  <c r="D92" i="1"/>
  <c r="C92" i="1"/>
  <c r="B92" i="1"/>
  <c r="R91" i="1"/>
  <c r="O91" i="1"/>
  <c r="L91" i="1"/>
  <c r="I91" i="1"/>
  <c r="H91" i="1"/>
  <c r="G91" i="1"/>
  <c r="F91" i="1"/>
  <c r="E91" i="1"/>
  <c r="D91" i="1"/>
  <c r="C91" i="1"/>
  <c r="B91" i="1"/>
  <c r="D90" i="1"/>
  <c r="C90" i="1"/>
  <c r="B90" i="1"/>
  <c r="R89" i="1"/>
  <c r="O89" i="1"/>
  <c r="L89" i="1"/>
  <c r="I89" i="1"/>
  <c r="H89" i="1"/>
  <c r="G89" i="1"/>
  <c r="F89" i="1"/>
  <c r="E89" i="1"/>
  <c r="D89" i="1"/>
  <c r="C89" i="1"/>
  <c r="B89" i="1"/>
  <c r="O88" i="1"/>
  <c r="L88" i="1"/>
  <c r="I88" i="1"/>
  <c r="H88" i="1"/>
  <c r="G88" i="1"/>
  <c r="F88" i="1"/>
  <c r="E88" i="1"/>
  <c r="D88" i="1"/>
  <c r="C88" i="1"/>
  <c r="B88" i="1"/>
  <c r="R87" i="1"/>
  <c r="O87" i="1"/>
  <c r="L87" i="1"/>
  <c r="I87" i="1"/>
  <c r="H87" i="1"/>
  <c r="G87" i="1"/>
  <c r="F87" i="1"/>
  <c r="E87" i="1"/>
  <c r="D87" i="1"/>
  <c r="C87" i="1"/>
  <c r="B87" i="1"/>
  <c r="O86" i="1"/>
  <c r="L86" i="1"/>
  <c r="I86" i="1"/>
  <c r="H86" i="1"/>
  <c r="G86" i="1"/>
  <c r="F86" i="1"/>
  <c r="E86" i="1"/>
  <c r="D86" i="1"/>
  <c r="C86" i="1"/>
  <c r="B86" i="1"/>
  <c r="R85" i="1"/>
  <c r="Q85" i="1"/>
  <c r="O85" i="1"/>
  <c r="L85" i="1"/>
  <c r="I85" i="1"/>
  <c r="H85" i="1"/>
  <c r="G85" i="1"/>
  <c r="F85" i="1"/>
  <c r="E85" i="1"/>
  <c r="D85" i="1"/>
  <c r="C85" i="1"/>
  <c r="B85" i="1"/>
  <c r="R84" i="1"/>
  <c r="O84" i="1"/>
  <c r="L84" i="1"/>
  <c r="I84" i="1"/>
  <c r="H84" i="1"/>
  <c r="G84" i="1"/>
  <c r="F84" i="1"/>
  <c r="E84" i="1"/>
  <c r="D84" i="1"/>
  <c r="C84" i="1"/>
  <c r="B84" i="1"/>
  <c r="R83" i="1"/>
  <c r="O83" i="1"/>
  <c r="L83" i="1"/>
  <c r="I83" i="1"/>
  <c r="H83" i="1"/>
  <c r="G83" i="1"/>
  <c r="F83" i="1"/>
  <c r="E83" i="1"/>
  <c r="D83" i="1"/>
  <c r="C83" i="1"/>
  <c r="B83" i="1"/>
  <c r="O82" i="1"/>
  <c r="L82" i="1"/>
  <c r="I82" i="1"/>
  <c r="H82" i="1"/>
  <c r="G82" i="1"/>
  <c r="F82" i="1"/>
  <c r="E82" i="1"/>
  <c r="D82" i="1"/>
  <c r="C82" i="1"/>
  <c r="B82" i="1"/>
  <c r="O81" i="1"/>
  <c r="L81" i="1"/>
  <c r="I81" i="1"/>
  <c r="H81" i="1"/>
  <c r="G81" i="1"/>
  <c r="F81" i="1"/>
  <c r="E81" i="1"/>
  <c r="D81" i="1"/>
  <c r="C81" i="1"/>
  <c r="B81" i="1"/>
  <c r="O80" i="1"/>
  <c r="L80" i="1"/>
  <c r="I80" i="1"/>
  <c r="H80" i="1"/>
  <c r="G80" i="1"/>
  <c r="F80" i="1"/>
  <c r="E80" i="1"/>
  <c r="D80" i="1"/>
  <c r="C80" i="1"/>
  <c r="B80" i="1"/>
  <c r="O79" i="1"/>
  <c r="L79" i="1"/>
  <c r="I79" i="1"/>
  <c r="H79" i="1"/>
  <c r="G79" i="1"/>
  <c r="F79" i="1"/>
  <c r="E79" i="1"/>
  <c r="D79" i="1"/>
  <c r="C79" i="1"/>
  <c r="B79" i="1"/>
  <c r="R78" i="1"/>
  <c r="L78" i="1"/>
  <c r="I78" i="1"/>
  <c r="H78" i="1"/>
  <c r="G78" i="1"/>
  <c r="F78" i="1"/>
  <c r="E78" i="1"/>
  <c r="D78" i="1"/>
  <c r="C78" i="1"/>
  <c r="B78" i="1"/>
  <c r="T77" i="1"/>
  <c r="R77" i="1"/>
  <c r="Q77" i="1"/>
  <c r="O77" i="1"/>
  <c r="L77" i="1"/>
  <c r="I77" i="1"/>
  <c r="H77" i="1"/>
  <c r="G77" i="1"/>
  <c r="F77" i="1"/>
  <c r="E77" i="1"/>
  <c r="D77" i="1"/>
  <c r="C77" i="1"/>
  <c r="B77" i="1"/>
  <c r="R76" i="1"/>
  <c r="O76" i="1"/>
  <c r="L76" i="1"/>
  <c r="I76" i="1"/>
  <c r="H76" i="1"/>
  <c r="G76" i="1"/>
  <c r="F76" i="1"/>
  <c r="E76" i="1"/>
  <c r="D76" i="1"/>
  <c r="C76" i="1"/>
  <c r="B76" i="1"/>
  <c r="O75" i="1"/>
  <c r="L75" i="1"/>
  <c r="I75" i="1"/>
  <c r="H75" i="1"/>
  <c r="G75" i="1"/>
  <c r="F75" i="1"/>
  <c r="E75" i="1"/>
  <c r="D75" i="1"/>
  <c r="C75" i="1"/>
  <c r="B75" i="1"/>
  <c r="R74" i="1"/>
  <c r="O74" i="1"/>
  <c r="L74" i="1"/>
  <c r="I74" i="1"/>
  <c r="H74" i="1"/>
  <c r="G74" i="1"/>
  <c r="F74" i="1"/>
  <c r="E74" i="1"/>
  <c r="D74" i="1"/>
  <c r="C74" i="1"/>
  <c r="B74" i="1"/>
  <c r="R73" i="1"/>
  <c r="O73" i="1"/>
  <c r="L73" i="1"/>
  <c r="I73" i="1"/>
  <c r="H73" i="1"/>
  <c r="G73" i="1"/>
  <c r="F73" i="1"/>
  <c r="E73" i="1"/>
  <c r="D73" i="1"/>
  <c r="C73" i="1"/>
  <c r="B73" i="1"/>
  <c r="R72" i="1"/>
  <c r="O72" i="1"/>
  <c r="L72" i="1"/>
  <c r="I72" i="1"/>
  <c r="H72" i="1"/>
  <c r="G72" i="1"/>
  <c r="F72" i="1"/>
  <c r="E72" i="1"/>
  <c r="D72" i="1"/>
  <c r="C72" i="1"/>
  <c r="B72" i="1"/>
  <c r="R71" i="1"/>
  <c r="O71" i="1"/>
  <c r="L71" i="1"/>
  <c r="I71" i="1"/>
  <c r="H71" i="1"/>
  <c r="G71" i="1"/>
  <c r="F71" i="1"/>
  <c r="E71" i="1"/>
  <c r="D71" i="1"/>
  <c r="C71" i="1"/>
  <c r="B71" i="1"/>
  <c r="D70" i="1"/>
  <c r="C70" i="1"/>
  <c r="R69" i="1"/>
  <c r="O69" i="1"/>
  <c r="L69" i="1"/>
  <c r="I69" i="1"/>
  <c r="H69" i="1"/>
  <c r="G69" i="1"/>
  <c r="F69" i="1"/>
  <c r="E69" i="1"/>
  <c r="D69" i="1"/>
  <c r="C69" i="1"/>
  <c r="B69" i="1"/>
  <c r="R68" i="1"/>
  <c r="O68" i="1"/>
  <c r="L68" i="1"/>
  <c r="I68" i="1"/>
  <c r="H68" i="1"/>
  <c r="G68" i="1"/>
  <c r="F68" i="1"/>
  <c r="E68" i="1"/>
  <c r="D68" i="1"/>
  <c r="C68" i="1"/>
  <c r="B68" i="1"/>
  <c r="O67" i="1"/>
  <c r="L67" i="1"/>
  <c r="I67" i="1"/>
  <c r="H67" i="1"/>
  <c r="G67" i="1"/>
  <c r="F67" i="1"/>
  <c r="E67" i="1"/>
  <c r="D67" i="1"/>
  <c r="C67" i="1"/>
  <c r="B67" i="1"/>
  <c r="R66" i="1"/>
  <c r="L66" i="1"/>
  <c r="I66" i="1"/>
  <c r="H66" i="1"/>
  <c r="G66" i="1"/>
  <c r="F66" i="1"/>
  <c r="E66" i="1"/>
  <c r="D66" i="1"/>
  <c r="C66" i="1"/>
  <c r="B66" i="1"/>
  <c r="R65" i="1"/>
  <c r="O65" i="1"/>
  <c r="L65" i="1"/>
  <c r="I65" i="1"/>
  <c r="H65" i="1"/>
  <c r="G65" i="1"/>
  <c r="F65" i="1"/>
  <c r="E65" i="1"/>
  <c r="D65" i="1"/>
  <c r="C65" i="1"/>
  <c r="B65" i="1"/>
  <c r="R64" i="1"/>
  <c r="O64" i="1"/>
  <c r="L64" i="1"/>
  <c r="I64" i="1"/>
  <c r="H64" i="1"/>
  <c r="G64" i="1"/>
  <c r="F64" i="1"/>
  <c r="E64" i="1"/>
  <c r="D64" i="1"/>
  <c r="C64" i="1"/>
  <c r="B64" i="1"/>
  <c r="R63" i="1"/>
  <c r="L63" i="1"/>
  <c r="I63" i="1"/>
  <c r="H63" i="1"/>
  <c r="G63" i="1"/>
  <c r="F63" i="1"/>
  <c r="E63" i="1"/>
  <c r="D63" i="1"/>
  <c r="C63" i="1"/>
  <c r="B63" i="1"/>
  <c r="R62" i="1"/>
  <c r="O62" i="1"/>
  <c r="L62" i="1"/>
  <c r="I62" i="1"/>
  <c r="H62" i="1"/>
  <c r="G62" i="1"/>
  <c r="F62" i="1"/>
  <c r="E62" i="1"/>
  <c r="D62" i="1"/>
  <c r="C62" i="1"/>
  <c r="B62" i="1"/>
  <c r="O61" i="1"/>
  <c r="L61" i="1"/>
  <c r="I61" i="1"/>
  <c r="H61" i="1"/>
  <c r="G61" i="1"/>
  <c r="F61" i="1"/>
  <c r="E61" i="1"/>
  <c r="D61" i="1"/>
  <c r="C61" i="1"/>
  <c r="B61" i="1"/>
  <c r="R60" i="1"/>
  <c r="O60" i="1"/>
  <c r="L60" i="1"/>
  <c r="I60" i="1"/>
  <c r="H60" i="1"/>
  <c r="G60" i="1"/>
  <c r="F60" i="1"/>
  <c r="E60" i="1"/>
  <c r="D60" i="1"/>
  <c r="C60" i="1"/>
  <c r="B60" i="1"/>
  <c r="R59" i="1"/>
  <c r="L59" i="1"/>
  <c r="I59" i="1"/>
  <c r="H59" i="1"/>
  <c r="G59" i="1"/>
  <c r="F59" i="1"/>
  <c r="E59" i="1"/>
  <c r="D59" i="1"/>
  <c r="C59" i="1"/>
  <c r="B59" i="1"/>
  <c r="R58" i="1"/>
  <c r="L58" i="1"/>
  <c r="I58" i="1"/>
  <c r="H58" i="1"/>
  <c r="G58" i="1"/>
  <c r="F58" i="1"/>
  <c r="E58" i="1"/>
  <c r="D58" i="1"/>
  <c r="C58" i="1"/>
  <c r="B58" i="1"/>
  <c r="R57" i="1"/>
  <c r="O57" i="1"/>
  <c r="L57" i="1"/>
  <c r="I57" i="1"/>
  <c r="H57" i="1"/>
  <c r="G57" i="1"/>
  <c r="F57" i="1"/>
  <c r="E57" i="1"/>
  <c r="D57" i="1"/>
  <c r="C57" i="1"/>
  <c r="B57" i="1"/>
  <c r="R56" i="1"/>
  <c r="O56" i="1"/>
  <c r="L56" i="1"/>
  <c r="I56" i="1"/>
  <c r="H56" i="1"/>
  <c r="G56" i="1"/>
  <c r="F56" i="1"/>
  <c r="E56" i="1"/>
  <c r="D56" i="1"/>
  <c r="C56" i="1"/>
  <c r="B56" i="1"/>
  <c r="R55" i="1"/>
  <c r="L55" i="1"/>
  <c r="I55" i="1"/>
  <c r="H55" i="1"/>
  <c r="G55" i="1"/>
  <c r="F55" i="1"/>
  <c r="E55" i="1"/>
  <c r="D55" i="1"/>
  <c r="C55" i="1"/>
  <c r="B55" i="1"/>
  <c r="O54" i="1"/>
  <c r="L54" i="1"/>
  <c r="I54" i="1"/>
  <c r="H54" i="1"/>
  <c r="G54" i="1"/>
  <c r="F54" i="1"/>
  <c r="E54" i="1"/>
  <c r="D54" i="1"/>
  <c r="C54" i="1"/>
  <c r="B54" i="1"/>
  <c r="L53" i="1"/>
  <c r="I53" i="1"/>
  <c r="H53" i="1"/>
  <c r="G53" i="1"/>
  <c r="F53" i="1"/>
  <c r="E53" i="1"/>
  <c r="D53" i="1"/>
  <c r="C53" i="1"/>
  <c r="B53" i="1"/>
  <c r="L52" i="1"/>
  <c r="I52" i="1"/>
  <c r="H52" i="1"/>
  <c r="G52" i="1"/>
  <c r="F52" i="1"/>
  <c r="E52" i="1"/>
  <c r="D52" i="1"/>
  <c r="C52" i="1"/>
  <c r="B52" i="1"/>
  <c r="O51" i="1"/>
  <c r="L51" i="1"/>
  <c r="I51" i="1"/>
  <c r="H51" i="1"/>
  <c r="G51" i="1"/>
  <c r="F51" i="1"/>
  <c r="E51" i="1"/>
  <c r="D51" i="1"/>
  <c r="C51" i="1"/>
  <c r="B51" i="1"/>
  <c r="R50" i="1"/>
  <c r="O50" i="1"/>
  <c r="L50" i="1"/>
  <c r="I50" i="1"/>
  <c r="H50" i="1"/>
  <c r="G50" i="1"/>
  <c r="F50" i="1"/>
  <c r="E50" i="1"/>
  <c r="D50" i="1"/>
  <c r="C50" i="1"/>
  <c r="B50" i="1"/>
  <c r="O49" i="1"/>
  <c r="L49" i="1"/>
  <c r="I49" i="1"/>
  <c r="H49" i="1"/>
  <c r="G49" i="1"/>
  <c r="F49" i="1"/>
  <c r="E49" i="1"/>
  <c r="D49" i="1"/>
  <c r="C49" i="1"/>
  <c r="B49" i="1"/>
  <c r="O48" i="1"/>
  <c r="L48" i="1"/>
  <c r="I48" i="1"/>
  <c r="H48" i="1"/>
  <c r="G48" i="1"/>
  <c r="F48" i="1"/>
  <c r="E48" i="1"/>
  <c r="D48" i="1"/>
  <c r="C48" i="1"/>
  <c r="B48" i="1"/>
  <c r="R47" i="1"/>
  <c r="O47" i="1"/>
  <c r="L47" i="1"/>
  <c r="I47" i="1"/>
  <c r="H47" i="1"/>
  <c r="G47" i="1"/>
  <c r="F47" i="1"/>
  <c r="E47" i="1"/>
  <c r="D47" i="1"/>
  <c r="C47" i="1"/>
  <c r="B47" i="1"/>
  <c r="S46" i="1"/>
  <c r="Q46" i="1"/>
  <c r="P46" i="1"/>
  <c r="O46" i="1"/>
  <c r="N46" i="1"/>
  <c r="I46" i="1"/>
  <c r="H46" i="1"/>
  <c r="G46" i="1"/>
  <c r="F46" i="1"/>
  <c r="E46" i="1"/>
  <c r="D46" i="1"/>
  <c r="C46" i="1"/>
  <c r="B46" i="1"/>
  <c r="S45" i="1"/>
  <c r="R45" i="1"/>
  <c r="Q45" i="1"/>
  <c r="P45" i="1"/>
  <c r="O45" i="1"/>
  <c r="N45" i="1"/>
  <c r="I45" i="1"/>
  <c r="H45" i="1"/>
  <c r="G45" i="1"/>
  <c r="F45" i="1"/>
  <c r="E45" i="1"/>
  <c r="D45" i="1"/>
  <c r="C45" i="1"/>
  <c r="B45" i="1"/>
  <c r="Q44" i="1"/>
  <c r="P44" i="1"/>
  <c r="O44" i="1"/>
  <c r="N44" i="1"/>
  <c r="I44" i="1"/>
  <c r="H44" i="1"/>
  <c r="G44" i="1"/>
  <c r="F44" i="1"/>
  <c r="E44" i="1"/>
  <c r="D44" i="1"/>
  <c r="C44" i="1"/>
  <c r="B44" i="1"/>
  <c r="Q43" i="1"/>
  <c r="P43" i="1"/>
  <c r="O43" i="1"/>
  <c r="N43" i="1"/>
  <c r="I43" i="1"/>
  <c r="H43" i="1"/>
  <c r="G43" i="1"/>
  <c r="F43" i="1"/>
  <c r="E43" i="1"/>
  <c r="D43" i="1"/>
  <c r="C43" i="1"/>
  <c r="B43" i="1"/>
  <c r="R42" i="1"/>
  <c r="O42" i="1"/>
  <c r="L42" i="1"/>
  <c r="I42" i="1"/>
  <c r="H42" i="1"/>
  <c r="G42" i="1"/>
  <c r="F42" i="1"/>
  <c r="E42" i="1"/>
  <c r="D42" i="1"/>
  <c r="C42" i="1"/>
  <c r="B42" i="1"/>
  <c r="R41" i="1"/>
  <c r="O41" i="1"/>
  <c r="L41" i="1"/>
  <c r="I41" i="1"/>
  <c r="H41" i="1"/>
  <c r="G41" i="1"/>
  <c r="F41" i="1"/>
  <c r="E41" i="1"/>
  <c r="D41" i="1"/>
  <c r="C41" i="1"/>
  <c r="B41" i="1"/>
  <c r="R40" i="1"/>
  <c r="O40" i="1"/>
  <c r="L40" i="1"/>
  <c r="I40" i="1"/>
  <c r="H40" i="1"/>
  <c r="G40" i="1"/>
  <c r="F40" i="1"/>
  <c r="E40" i="1"/>
  <c r="D40" i="1"/>
  <c r="C40" i="1"/>
  <c r="B40" i="1"/>
  <c r="R39" i="1"/>
  <c r="O39" i="1"/>
  <c r="L39" i="1"/>
  <c r="I39" i="1"/>
  <c r="H39" i="1"/>
  <c r="G39" i="1"/>
  <c r="F39" i="1"/>
  <c r="E39" i="1"/>
  <c r="D39" i="1"/>
  <c r="C39" i="1"/>
  <c r="B39" i="1"/>
  <c r="R38" i="1"/>
  <c r="O38" i="1"/>
  <c r="L38" i="1"/>
  <c r="I38" i="1"/>
  <c r="H38" i="1"/>
  <c r="G38" i="1"/>
  <c r="F38" i="1"/>
  <c r="E38" i="1"/>
  <c r="D38" i="1"/>
  <c r="C38" i="1"/>
  <c r="B38" i="1"/>
  <c r="T37" i="1"/>
  <c r="R37" i="1"/>
  <c r="Q37" i="1"/>
  <c r="O37" i="1"/>
  <c r="N37" i="1"/>
  <c r="I37" i="1"/>
  <c r="H37" i="1"/>
  <c r="G37" i="1"/>
  <c r="F37" i="1"/>
  <c r="E37" i="1"/>
  <c r="D37" i="1"/>
  <c r="C37" i="1"/>
  <c r="B37" i="1"/>
  <c r="R36" i="1"/>
  <c r="Q36" i="1"/>
  <c r="O36" i="1"/>
  <c r="N36" i="1"/>
  <c r="I36" i="1"/>
  <c r="H36" i="1"/>
  <c r="G36" i="1"/>
  <c r="F36" i="1"/>
  <c r="E36" i="1"/>
  <c r="D36" i="1"/>
  <c r="C36" i="1"/>
  <c r="B36" i="1"/>
  <c r="O35" i="1"/>
  <c r="L35" i="1"/>
  <c r="I35" i="1"/>
  <c r="H35" i="1"/>
  <c r="G35" i="1"/>
  <c r="F35" i="1"/>
  <c r="E35" i="1"/>
  <c r="D35" i="1"/>
  <c r="C35" i="1"/>
  <c r="B35" i="1"/>
  <c r="O34" i="1"/>
  <c r="L34" i="1"/>
  <c r="I34" i="1"/>
  <c r="H34" i="1"/>
  <c r="G34" i="1"/>
  <c r="F34" i="1"/>
  <c r="E34" i="1"/>
  <c r="D34" i="1"/>
  <c r="C34" i="1"/>
  <c r="B34" i="1"/>
  <c r="L33" i="1"/>
  <c r="I33" i="1"/>
  <c r="H33" i="1"/>
  <c r="G33" i="1"/>
  <c r="F33" i="1"/>
  <c r="E33" i="1"/>
  <c r="D33" i="1"/>
  <c r="C33" i="1"/>
  <c r="B33" i="1"/>
  <c r="R32" i="1"/>
  <c r="O32" i="1"/>
  <c r="L32" i="1"/>
  <c r="I32" i="1"/>
  <c r="H32" i="1"/>
  <c r="G32" i="1"/>
  <c r="F32" i="1"/>
  <c r="E32" i="1"/>
  <c r="D32" i="1"/>
  <c r="C32" i="1"/>
  <c r="B32" i="1"/>
  <c r="O31" i="1"/>
  <c r="L31" i="1"/>
  <c r="I31" i="1"/>
  <c r="H31" i="1"/>
  <c r="G31" i="1"/>
  <c r="F31" i="1"/>
  <c r="E31" i="1"/>
  <c r="D31" i="1"/>
  <c r="C31" i="1"/>
  <c r="B31" i="1"/>
  <c r="R30" i="1"/>
  <c r="O30" i="1"/>
  <c r="N30" i="1"/>
  <c r="I30" i="1"/>
  <c r="H30" i="1"/>
  <c r="G30" i="1"/>
  <c r="F30" i="1"/>
  <c r="E30" i="1"/>
  <c r="D30" i="1"/>
  <c r="C30" i="1"/>
  <c r="B30" i="1"/>
  <c r="R29" i="1"/>
  <c r="Q29" i="1"/>
  <c r="O29" i="1"/>
  <c r="N29" i="1"/>
  <c r="I29" i="1"/>
  <c r="H29" i="1"/>
  <c r="G29" i="1"/>
  <c r="F29" i="1"/>
  <c r="E29" i="1"/>
  <c r="D29" i="1"/>
  <c r="C29" i="1"/>
  <c r="B29" i="1"/>
  <c r="S28" i="1"/>
  <c r="R28" i="1"/>
  <c r="Q28" i="1"/>
  <c r="P28" i="1"/>
  <c r="O28" i="1"/>
  <c r="N28" i="1"/>
  <c r="I28" i="1"/>
  <c r="H28" i="1"/>
  <c r="G28" i="1"/>
  <c r="F28" i="1"/>
  <c r="E28" i="1"/>
  <c r="D28" i="1"/>
  <c r="C28" i="1"/>
  <c r="B28" i="1"/>
  <c r="L27" i="1"/>
  <c r="I27" i="1"/>
  <c r="H27" i="1"/>
  <c r="G27" i="1"/>
  <c r="F27" i="1"/>
  <c r="E27" i="1"/>
  <c r="D27" i="1"/>
  <c r="C27" i="1"/>
  <c r="B27" i="1"/>
  <c r="R26" i="1"/>
  <c r="O26" i="1"/>
  <c r="L26" i="1"/>
  <c r="I26" i="1"/>
  <c r="H26" i="1"/>
  <c r="G26" i="1"/>
  <c r="F26" i="1"/>
  <c r="E26" i="1"/>
  <c r="D26" i="1"/>
  <c r="C26" i="1"/>
  <c r="B26" i="1"/>
  <c r="Q25" i="1"/>
  <c r="O25" i="1"/>
  <c r="I25" i="1"/>
  <c r="H25" i="1"/>
  <c r="G25" i="1"/>
  <c r="F25" i="1"/>
  <c r="E25" i="1"/>
  <c r="D25" i="1"/>
  <c r="C25" i="1"/>
  <c r="B25" i="1"/>
  <c r="Q24" i="1"/>
  <c r="P24" i="1"/>
  <c r="O24" i="1"/>
  <c r="N24" i="1"/>
  <c r="M24" i="1"/>
  <c r="L24" i="1"/>
  <c r="I24" i="1"/>
  <c r="H24" i="1"/>
  <c r="G24" i="1"/>
  <c r="F24" i="1"/>
  <c r="E24" i="1"/>
  <c r="D24" i="1"/>
  <c r="C24" i="1"/>
  <c r="B24" i="1"/>
  <c r="S23" i="1"/>
  <c r="R23" i="1"/>
  <c r="Q23" i="1"/>
  <c r="P23" i="1"/>
  <c r="O23" i="1"/>
  <c r="N23" i="1"/>
  <c r="M23" i="1"/>
  <c r="L23" i="1"/>
  <c r="I23" i="1"/>
  <c r="H23" i="1"/>
  <c r="G23" i="1"/>
  <c r="F23" i="1"/>
  <c r="E23" i="1"/>
  <c r="D23" i="1"/>
  <c r="C23" i="1"/>
  <c r="B23" i="1"/>
  <c r="R22" i="1"/>
  <c r="O22" i="1"/>
  <c r="L22" i="1"/>
  <c r="I22" i="1"/>
  <c r="H22" i="1"/>
  <c r="G22" i="1"/>
  <c r="F22" i="1"/>
  <c r="E22" i="1"/>
  <c r="D22" i="1"/>
  <c r="C22" i="1"/>
  <c r="B22" i="1"/>
  <c r="R21" i="1"/>
  <c r="O21" i="1"/>
  <c r="L21" i="1"/>
  <c r="I21" i="1"/>
  <c r="H21" i="1"/>
  <c r="G21" i="1"/>
  <c r="F21" i="1"/>
  <c r="E21" i="1"/>
  <c r="D21" i="1"/>
  <c r="C21" i="1"/>
  <c r="B21" i="1"/>
  <c r="R20" i="1"/>
  <c r="O20" i="1"/>
  <c r="L20" i="1"/>
  <c r="I20" i="1"/>
  <c r="H20" i="1"/>
  <c r="G20" i="1"/>
  <c r="F20" i="1"/>
  <c r="E20" i="1"/>
  <c r="D20" i="1"/>
  <c r="C20" i="1"/>
  <c r="B20" i="1"/>
  <c r="R19" i="1"/>
  <c r="O19" i="1"/>
  <c r="L19" i="1"/>
  <c r="I19" i="1"/>
  <c r="H19" i="1"/>
  <c r="G19" i="1"/>
  <c r="F19" i="1"/>
  <c r="E19" i="1"/>
  <c r="D19" i="1"/>
  <c r="C19" i="1"/>
  <c r="B19" i="1"/>
  <c r="R18" i="1"/>
  <c r="O18" i="1"/>
  <c r="L18" i="1"/>
  <c r="I18" i="1"/>
  <c r="H18" i="1"/>
  <c r="G18" i="1"/>
  <c r="F18" i="1"/>
  <c r="E18" i="1"/>
  <c r="D18" i="1"/>
  <c r="C18" i="1"/>
  <c r="B18" i="1"/>
  <c r="T17" i="1"/>
  <c r="R17" i="1"/>
  <c r="Q17" i="1"/>
  <c r="O17" i="1"/>
  <c r="N17" i="1"/>
  <c r="I17" i="1"/>
  <c r="H17" i="1"/>
  <c r="G17" i="1"/>
  <c r="F17" i="1"/>
  <c r="E17" i="1"/>
  <c r="D17" i="1"/>
  <c r="C17" i="1"/>
  <c r="B17" i="1"/>
  <c r="R16" i="1"/>
  <c r="L16" i="1"/>
  <c r="I16" i="1"/>
  <c r="H16" i="1"/>
  <c r="G16" i="1"/>
  <c r="F16" i="1"/>
  <c r="E16" i="1"/>
  <c r="D16" i="1"/>
  <c r="C16" i="1"/>
  <c r="B16" i="1"/>
  <c r="L15" i="1"/>
  <c r="I15" i="1"/>
  <c r="H15" i="1"/>
  <c r="G15" i="1"/>
  <c r="F15" i="1"/>
  <c r="E15" i="1"/>
  <c r="D15" i="1"/>
  <c r="C15" i="1"/>
  <c r="B15" i="1"/>
  <c r="R14" i="1"/>
  <c r="O14" i="1"/>
  <c r="L14" i="1"/>
  <c r="I14" i="1"/>
  <c r="H14" i="1"/>
  <c r="G14" i="1"/>
  <c r="F14" i="1"/>
  <c r="E14" i="1"/>
  <c r="D14" i="1"/>
  <c r="C14" i="1"/>
  <c r="B14" i="1"/>
  <c r="R13" i="1"/>
  <c r="L13" i="1"/>
  <c r="I13" i="1"/>
  <c r="H13" i="1"/>
  <c r="G13" i="1"/>
  <c r="F13" i="1"/>
  <c r="E13" i="1"/>
  <c r="D13" i="1"/>
  <c r="C13" i="1"/>
  <c r="B13" i="1"/>
  <c r="Q12" i="1"/>
  <c r="O12" i="1"/>
  <c r="L12" i="1"/>
  <c r="I12" i="1"/>
  <c r="H12" i="1"/>
  <c r="G12" i="1"/>
  <c r="F12" i="1"/>
  <c r="E12" i="1"/>
  <c r="D12" i="1"/>
  <c r="C12" i="1"/>
  <c r="B12" i="1"/>
  <c r="O11" i="1"/>
  <c r="L11" i="1"/>
  <c r="I11" i="1"/>
  <c r="H11" i="1"/>
  <c r="G11" i="1"/>
  <c r="F11" i="1"/>
  <c r="E11" i="1"/>
  <c r="D11" i="1"/>
  <c r="C11" i="1"/>
  <c r="B11" i="1"/>
  <c r="R10" i="1"/>
  <c r="L10" i="1"/>
  <c r="I10" i="1"/>
  <c r="H10" i="1"/>
  <c r="G10" i="1"/>
  <c r="F10" i="1"/>
  <c r="E10" i="1"/>
  <c r="D10" i="1"/>
  <c r="C10" i="1"/>
  <c r="B10" i="1"/>
  <c r="R9" i="1"/>
  <c r="O9" i="1"/>
  <c r="L9" i="1"/>
  <c r="I9" i="1"/>
  <c r="H9" i="1"/>
  <c r="G9" i="1"/>
  <c r="F9" i="1"/>
  <c r="E9" i="1"/>
  <c r="D9" i="1"/>
  <c r="C9" i="1"/>
  <c r="B9" i="1"/>
  <c r="O8" i="1"/>
  <c r="L8" i="1"/>
  <c r="I8" i="1"/>
  <c r="H8" i="1"/>
  <c r="G8" i="1"/>
  <c r="F8" i="1"/>
  <c r="E8" i="1"/>
  <c r="D8" i="1"/>
  <c r="C8" i="1"/>
  <c r="B8" i="1"/>
  <c r="L7" i="1"/>
  <c r="I7" i="1"/>
  <c r="H7" i="1"/>
  <c r="G7" i="1"/>
  <c r="E7" i="1"/>
  <c r="D7" i="1"/>
  <c r="C7" i="1"/>
  <c r="B7" i="1"/>
  <c r="R6" i="1"/>
  <c r="O6" i="1"/>
  <c r="L6" i="1"/>
  <c r="I6" i="1"/>
  <c r="H6" i="1"/>
  <c r="G6" i="1"/>
  <c r="F6" i="1"/>
  <c r="E6" i="1"/>
  <c r="D6" i="1"/>
  <c r="C6" i="1"/>
  <c r="B6" i="1"/>
  <c r="T5" i="1"/>
  <c r="P5" i="1"/>
  <c r="O5" i="1"/>
  <c r="N5" i="1"/>
  <c r="I5" i="1"/>
  <c r="H5" i="1"/>
  <c r="G5" i="1"/>
  <c r="F5" i="1"/>
  <c r="E5" i="1"/>
  <c r="D5" i="1"/>
  <c r="C5" i="1"/>
  <c r="B5" i="1"/>
  <c r="S4" i="1"/>
  <c r="Q4" i="1"/>
  <c r="P4" i="1"/>
  <c r="O4" i="1"/>
  <c r="N4" i="1"/>
  <c r="I4" i="1"/>
  <c r="H4" i="1"/>
  <c r="G4" i="1"/>
  <c r="F4" i="1"/>
  <c r="E4" i="1"/>
  <c r="D4" i="1"/>
  <c r="C4" i="1"/>
  <c r="B4" i="1"/>
  <c r="T3" i="1"/>
  <c r="S3" i="1"/>
  <c r="Q3" i="1"/>
  <c r="P3" i="1"/>
  <c r="O3" i="1"/>
  <c r="N3" i="1"/>
  <c r="I3" i="1"/>
  <c r="H3" i="1"/>
  <c r="G3" i="1"/>
  <c r="F3" i="1"/>
  <c r="E3" i="1"/>
  <c r="D3" i="1"/>
  <c r="C3" i="1"/>
  <c r="B3" i="1"/>
  <c r="R2" i="1"/>
  <c r="O2" i="1"/>
  <c r="L2" i="1"/>
  <c r="I2" i="1"/>
  <c r="H2" i="1"/>
  <c r="G2" i="1"/>
  <c r="F2" i="1"/>
  <c r="E2" i="1"/>
  <c r="D2" i="1"/>
  <c r="C2" i="1"/>
  <c r="B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GrupCETT</author>
  </authors>
  <commentList>
    <comment ref="J5" authorId="0" shapeId="0" xr:uid="{0FAFB6FD-6AB9-4E8C-BC85-1F2A3E15D716}">
      <text>
        <r>
          <rPr>
            <b/>
            <sz val="9"/>
            <color indexed="81"/>
            <rFont val="Tahoma"/>
            <family val="2"/>
          </rPr>
          <t>GrupCETT:</t>
        </r>
        <r>
          <rPr>
            <sz val="9"/>
            <color indexed="81"/>
            <rFont val="Tahoma"/>
            <family val="2"/>
          </rPr>
          <t xml:space="preserve">
No s'ha omplert en el 2223</t>
        </r>
      </text>
    </comment>
  </commentList>
</comments>
</file>

<file path=xl/sharedStrings.xml><?xml version="1.0" encoding="utf-8"?>
<sst xmlns="http://schemas.openxmlformats.org/spreadsheetml/2006/main" count="5517" uniqueCount="679">
  <si>
    <t>Procés</t>
  </si>
  <si>
    <t>AIM10</t>
  </si>
  <si>
    <t>COM08</t>
  </si>
  <si>
    <t>DCTC14</t>
  </si>
  <si>
    <t>DEAP13</t>
  </si>
  <si>
    <t>DEO03</t>
  </si>
  <si>
    <t>DISS07</t>
  </si>
  <si>
    <t>GCDTC15</t>
  </si>
  <si>
    <t>GIRM22</t>
  </si>
  <si>
    <t>GLJ26</t>
  </si>
  <si>
    <t>GQM24</t>
  </si>
  <si>
    <t>GREC25</t>
  </si>
  <si>
    <t>INT04</t>
  </si>
  <si>
    <t>OAP16</t>
  </si>
  <si>
    <t>PECS16</t>
  </si>
  <si>
    <t>PLAN09</t>
  </si>
  <si>
    <t>PMCD05</t>
  </si>
  <si>
    <t>SAT18</t>
  </si>
  <si>
    <t>SEM01</t>
  </si>
  <si>
    <t>SREST27</t>
  </si>
  <si>
    <t>STIC20</t>
  </si>
  <si>
    <t>VPS19</t>
  </si>
  <si>
    <t>ID</t>
  </si>
  <si>
    <t>Indicador</t>
  </si>
  <si>
    <t>Unitat de mesura</t>
  </si>
  <si>
    <t>Temporització</t>
  </si>
  <si>
    <t>Objectiu</t>
  </si>
  <si>
    <t>Tolerable</t>
  </si>
  <si>
    <t>Deficient</t>
  </si>
  <si>
    <t>Responsable</t>
  </si>
  <si>
    <t>Forma de càlcul</t>
  </si>
  <si>
    <t>FI01</t>
  </si>
  <si>
    <t>Satisfacció de l’estudiant amb les infraestructures i serveis de STIC</t>
  </si>
  <si>
    <t>Num.</t>
  </si>
  <si>
    <t>Anual</t>
  </si>
  <si>
    <t>&gt;7</t>
  </si>
  <si>
    <t>6-7</t>
  </si>
  <si>
    <t>&lt;6</t>
  </si>
  <si>
    <t>Qualitat</t>
  </si>
  <si>
    <t xml:space="preserve">  Mitjana de les valoracions de l’Enquesta R13-PE07 Infraestructures i Recursos Pedagògics, apartat Aula d’Informàtica i Sistemes i Tecnologies de l’ Informació/ per Formació</t>
  </si>
  <si>
    <t>FI02</t>
  </si>
  <si>
    <t>Eficàcia de resolució de les incidències</t>
  </si>
  <si>
    <t>%</t>
  </si>
  <si>
    <t>Trimestral</t>
  </si>
  <si>
    <t>&gt;70% </t>
  </si>
  <si>
    <t>60-70% </t>
  </si>
  <si>
    <t>&lt;60% </t>
  </si>
  <si>
    <t>STIC</t>
  </si>
  <si>
    <t xml:space="preserve">  % Incidències pendents de resoldre respecte de les totals rebudes</t>
  </si>
  <si>
    <t>FI03</t>
  </si>
  <si>
    <t>Eficiència de resolució de les incidències</t>
  </si>
  <si>
    <t>24-48h</t>
  </si>
  <si>
    <t>48-72h</t>
  </si>
  <si>
    <t>&gt;72h</t>
  </si>
  <si>
    <t xml:space="preserve"> Temps promig en tancament de les incidències</t>
  </si>
  <si>
    <t>FI04</t>
  </si>
  <si>
    <t>Número de millores implantades de les Escoles provinent de l'Auditoria Externa</t>
  </si>
  <si>
    <t>&gt;50%</t>
  </si>
  <si>
    <t>30-50%</t>
  </si>
  <si>
    <t>&lt;30%</t>
  </si>
  <si>
    <t xml:space="preserve">  (Número de millores implantades de l'AE / Número de millores) * 100</t>
  </si>
  <si>
    <t>FI05</t>
  </si>
  <si>
    <t>Assoliment d'objectius de qualitat de les Unitats de Negoci/Serveis</t>
  </si>
  <si>
    <t>&gt;80%</t>
  </si>
  <si>
    <t>40-80%</t>
  </si>
  <si>
    <t>&lt;40%</t>
  </si>
  <si>
    <t xml:space="preserve"> (Número d'objectius implantats / Número d'objectius totals) * 100</t>
  </si>
  <si>
    <t>FI06</t>
  </si>
  <si>
    <t xml:space="preserve">% de tasques de manteniment preventiu d’ acord amb la planificació realitzada </t>
  </si>
  <si>
    <t>Semestral</t>
  </si>
  <si>
    <t>&gt;90%</t>
  </si>
  <si>
    <t>80-90%</t>
  </si>
  <si>
    <t>&lt;80%</t>
  </si>
  <si>
    <t>Manteniment</t>
  </si>
  <si>
    <t xml:space="preserve">  % entre totes les tasques de manteniment preventiu respecte el total de tasques planificades en el període anual</t>
  </si>
  <si>
    <t>FI07</t>
  </si>
  <si>
    <t>Satisfacció de l’estudiant amb les infraestructures</t>
  </si>
  <si>
    <t>&gt;6</t>
  </si>
  <si>
    <t>5-6</t>
  </si>
  <si>
    <t xml:space="preserve">  Mitjana de les valoracions de l’Enquesta R13-PE07   apartat Infraestructures Generals 
Instal·lacions Generals ( sonotritat, temperatura, il.luminació,…) i Higiene de les instal·lacions (aula, WC,…)/ per formacions</t>
  </si>
  <si>
    <t xml:space="preserve">FI08 </t>
  </si>
  <si>
    <t>Satisfacció amb les Infraestructures que donen suport a l’aprenentatge dels estudiants- Recursos Materials</t>
  </si>
  <si>
    <t xml:space="preserve">  Mitjana del grau de satisfacció dels Estudiants en vers a les Infraestructures de les Aules        
( ítem enquesta R13-PE07 Aules i disponibilitat Aula informàtica)</t>
  </si>
  <si>
    <t>FI09</t>
  </si>
  <si>
    <t xml:space="preserve">Índex de compliment del Pla Estratègic </t>
  </si>
  <si>
    <t>&gt;80% </t>
  </si>
  <si>
    <t>40-80% </t>
  </si>
  <si>
    <t>&lt;40% </t>
  </si>
  <si>
    <t>Direcció General</t>
  </si>
  <si>
    <t xml:space="preserve">  (Objectius estratègics assolits / Total Objectius estratègics)*100</t>
  </si>
  <si>
    <t>FI10</t>
  </si>
  <si>
    <t>Acompliment de la planificació d'enquestes</t>
  </si>
  <si>
    <t>&gt;95%</t>
  </si>
  <si>
    <t>85-95%</t>
  </si>
  <si>
    <t>&lt;85%</t>
  </si>
  <si>
    <t xml:space="preserve">  Nombre d’enquestes realitzades / nombre d’enquestes planificades</t>
  </si>
  <si>
    <t>FI101</t>
  </si>
  <si>
    <t>Index de Compliment de Compliance</t>
  </si>
  <si>
    <t>Num</t>
  </si>
  <si>
    <t>-</t>
  </si>
  <si>
    <t>Cap del Corporate Compliance</t>
  </si>
  <si>
    <t xml:space="preserve">Numero d’incidencies detectades en el període d’un any. </t>
  </si>
  <si>
    <t>FI102</t>
  </si>
  <si>
    <t>Canal de Denuncies</t>
  </si>
  <si>
    <t>Núm</t>
  </si>
  <si>
    <t>Numero de denuncies reals rebudes pel canal de denuncies. Numero de denuncies reals / Numero total de sol·licituds d’entrada al canal</t>
  </si>
  <si>
    <t>FI103</t>
  </si>
  <si>
    <t>Expedients disciplinaris oberts i/o altres accions legals empreses</t>
  </si>
  <si>
    <t>Recompte del numero d'expedients disciplinaris o altres accions legals en relació amb el CETT que s'han obert a qualsevol treballador de l'organització</t>
  </si>
  <si>
    <t>FI104</t>
  </si>
  <si>
    <t>Denuncies Resoltes</t>
  </si>
  <si>
    <t>&lt;100%</t>
  </si>
  <si>
    <t>Denuncies amb resolució i traçabilitat / total demandes</t>
  </si>
  <si>
    <t>FI11</t>
  </si>
  <si>
    <t>Grau de compliment del calendari de visites dels proveïdors externs</t>
  </si>
  <si>
    <t xml:space="preserve"> (Núm de visites realitzades/Núm de visites planificades)*100</t>
  </si>
  <si>
    <t>FI12</t>
  </si>
  <si>
    <t>Grau de compliment de la planificació de verificació i calibració d'instruments</t>
  </si>
  <si>
    <t xml:space="preserve"> (Núm de verificacions/calibracions realitzades/Núm de calibracions/verificacions a realitzar)*100</t>
  </si>
  <si>
    <t xml:space="preserve">FI13 </t>
  </si>
  <si>
    <t xml:space="preserve">% Rotació no desitjada </t>
  </si>
  <si>
    <t>&lt;10%</t>
  </si>
  <si>
    <t>10-15%</t>
  </si>
  <si>
    <t>&gt;15%</t>
  </si>
  <si>
    <t>Servei Jurídic</t>
  </si>
  <si>
    <t xml:space="preserve">  (personal rotat / personal total) * 100</t>
  </si>
  <si>
    <t xml:space="preserve">FI14 </t>
  </si>
  <si>
    <t xml:space="preserve">% Absentisme </t>
  </si>
  <si>
    <t>&lt;5%</t>
  </si>
  <si>
    <t>5-7%</t>
  </si>
  <si>
    <t>&gt;7%</t>
  </si>
  <si>
    <t xml:space="preserve">  (hores no treballades / hores previstes) * 100</t>
  </si>
  <si>
    <t>FI15</t>
  </si>
  <si>
    <t>Taxa d'eficiciència del pla de Doctorands</t>
  </si>
  <si>
    <t>&gt;60%</t>
  </si>
  <si>
    <t>60-50</t>
  </si>
  <si>
    <t>&lt;50%</t>
  </si>
  <si>
    <t>Recerca</t>
  </si>
  <si>
    <t xml:space="preserve"> (nº de professors que es doctoren/nº de professors que es té previst que es doctorin)*100 (per any acadèmic)</t>
  </si>
  <si>
    <t>OAP17</t>
  </si>
  <si>
    <t>FI16</t>
  </si>
  <si>
    <t>Publicació del PAT actualitzat</t>
  </si>
  <si>
    <t>90-99%</t>
  </si>
  <si>
    <t>&lt;90%</t>
  </si>
  <si>
    <t>Coordinació graus</t>
  </si>
  <si>
    <t xml:space="preserve"> Grau d’actualització del PAT en contingut i en plaç</t>
  </si>
  <si>
    <t>FI17</t>
  </si>
  <si>
    <t>Número i Tipologia de Programes formatius Implementats respecte als presentats</t>
  </si>
  <si>
    <t>75-99%</t>
  </si>
  <si>
    <t>&lt;75%</t>
  </si>
  <si>
    <t>=Nombre de programes presentats/aprovats per a les administracions competents
El càlcul es realitzarà per a formacions reglades i per a titulacions pròpies de manera separada. 
En el cas de que un any acadèmic no es presentin nous dissenys no es podrà mesurar serà NP</t>
  </si>
  <si>
    <t>FI18</t>
  </si>
  <si>
    <t xml:space="preserve">Satisfacció dels estudiants amb l'Activitat Docent </t>
  </si>
  <si>
    <t xml:space="preserve">  Mitjana de satisfacció de les valoracions de l’Enquesta dels estudiants en vers  l’activitat del docent de la Titulació ( ítem Estic satisfet /a amb la qualitat del treball desenvolupat pel/per la professor/a)</t>
  </si>
  <si>
    <t>FI19</t>
  </si>
  <si>
    <t>Hores de docència no impartida</t>
  </si>
  <si>
    <t xml:space="preserve">&lt;1% </t>
  </si>
  <si>
    <t xml:space="preserve">1-1,5% </t>
  </si>
  <si>
    <t xml:space="preserve">&gt;1,5% </t>
  </si>
  <si>
    <t>CDL</t>
  </si>
  <si>
    <t xml:space="preserve">  Mitjana d'Hores de Docència No impartides / Hores planificades a nivell de titulació/curs</t>
  </si>
  <si>
    <t>FI20</t>
  </si>
  <si>
    <t>Seguretat Alimentària</t>
  </si>
  <si>
    <t>≤5</t>
  </si>
  <si>
    <t>6-10</t>
  </si>
  <si>
    <t>&gt;10</t>
  </si>
  <si>
    <t>Cap de cuina</t>
  </si>
  <si>
    <t xml:space="preserve"> Núm de desviacions analítiques microbiològiques anuals </t>
  </si>
  <si>
    <t>FI21</t>
  </si>
  <si>
    <t>Resultats Auditoria de Seguretat</t>
  </si>
  <si>
    <t>Bianual</t>
  </si>
  <si>
    <t>&lt;5</t>
  </si>
  <si>
    <t>5-10</t>
  </si>
  <si>
    <t>Grau de vulnerablitat del sistema definit a l'auditoria de seguretat externaº</t>
  </si>
  <si>
    <t>FI22</t>
  </si>
  <si>
    <t xml:space="preserve">% de Incidències per proveïdors </t>
  </si>
  <si>
    <t>5-15%</t>
  </si>
  <si>
    <t>Compres</t>
  </si>
  <si>
    <t xml:space="preserve"> (nº de incidències proveïdors/total nº albarans o en cas de no tangibles núm de visites totals)*100</t>
  </si>
  <si>
    <t>FI23</t>
  </si>
  <si>
    <t>Grau de correspondència entre núm proveïdors nous homolgats vs comunicació dels criteris d'avaluació de proveïdors</t>
  </si>
  <si>
    <t>≠1</t>
  </si>
  <si>
    <t xml:space="preserve"> Número de proveïdors nous vs Evidència comunicació proveïdors nous</t>
  </si>
  <si>
    <t>FI24</t>
  </si>
  <si>
    <t>Grau d'ús de les tutories per part del alumnat</t>
  </si>
  <si>
    <t>Coordinació graus i cicles</t>
  </si>
  <si>
    <t xml:space="preserve"> (Núm d’alumnes que usen les tutories/Núm d’alumnes matriculats)*100 (veure resultats enquesta si és representativa)</t>
  </si>
  <si>
    <t>FI25</t>
  </si>
  <si>
    <t xml:space="preserve">Satisfacció dels estudiants en vers l'Orientació / Coordinació Acadèmica </t>
  </si>
  <si>
    <t xml:space="preserve">  Mitjana de satisfacció de les valoracions de l’Enquesta   de Satisfacció de l’Experiència Educativa i Activitat Docent EU ( ítems relacionats amb l’Orientació Acadèmica i ítem Coordinació Acadèmica de l’Enquesta de Satisfacció de les Infraestructures i Recursos Pedagògics a final de curs)</t>
  </si>
  <si>
    <t>FI26</t>
  </si>
  <si>
    <t>Nº de convenis de pràctiques donats de baixa per desajust en les expectatives dels alumnes</t>
  </si>
  <si>
    <t>&lt;20</t>
  </si>
  <si>
    <t>20-30</t>
  </si>
  <si>
    <t>&gt;30</t>
  </si>
  <si>
    <t>Career Services</t>
  </si>
  <si>
    <t xml:space="preserve">  Sumatori de totes les baixes de conveni registrades a CS per unitat de negoci.
A efectes d'aquest indicador només es comptabilitzaran les causes considerades negatives (i.e. baixa per una inserció laboral no es comptabilitzarà).</t>
  </si>
  <si>
    <t>FI27</t>
  </si>
  <si>
    <t xml:space="preserve">Publicació dels Programes d'Assignatures revistats i actualitzats al Campus Virtual dels Graus de l'Escola Universitària </t>
  </si>
  <si>
    <t>Secretaria</t>
  </si>
  <si>
    <t xml:space="preserve">  (Programes publicats abans inici curs / Total programes ) * 100</t>
  </si>
  <si>
    <t>FI28</t>
  </si>
  <si>
    <t>Seguiment dels programes BAS catàleg</t>
  </si>
  <si>
    <t>Mobilitat</t>
  </si>
  <si>
    <t xml:space="preserve"> (Núm de dissenys realitzats/Núm de formacions BAS noves)*100</t>
  </si>
  <si>
    <t>FI29</t>
  </si>
  <si>
    <t>Grau d'assoliment de les propostes de millora en relació a l'ensenyament</t>
  </si>
  <si>
    <t>70-100%</t>
  </si>
  <si>
    <t>50-69%</t>
  </si>
  <si>
    <t xml:space="preserve"> (Núm de propostes de millora assolides/Núm de propostes de millora en sistema)*100</t>
  </si>
  <si>
    <t>FI30</t>
  </si>
  <si>
    <t>Alumnes recuperats</t>
  </si>
  <si>
    <t>90-100%</t>
  </si>
  <si>
    <t>60-89%</t>
  </si>
  <si>
    <t>&lt;60%</t>
  </si>
  <si>
    <t xml:space="preserve"> (Núm d’estudiants recuperats/Núm d’estudiants en any de gràcia)*100</t>
  </si>
  <si>
    <t>FI31</t>
  </si>
  <si>
    <t>Percentatge d'avantprojectes presentats respecte els nous programes formatius sol·licitats</t>
  </si>
  <si>
    <t>= (Núm d’avantprojectes presentats/Núm de programes nous sol·licitats)*100</t>
  </si>
  <si>
    <t>FI32</t>
  </si>
  <si>
    <t>Grau d'assoliment dels objectius de recerca</t>
  </si>
  <si>
    <r>
      <t xml:space="preserve">Barem evolutiu: Cada any puja un 17% l'objectiu: 
</t>
    </r>
    <r>
      <rPr>
        <b/>
        <sz val="10"/>
        <color theme="1"/>
        <rFont val="Steradian Regular"/>
        <family val="3"/>
      </rPr>
      <t>1er any (2324) 17%, 2n 34%, 3r 51%, 4rt 68%, 5é 85%, 6é 102%</t>
    </r>
  </si>
  <si>
    <t xml:space="preserve">  Identificació de les accions de cada PDI per cada curs acadèmic i quantificació a partir de les taules de valoració de la producció científica incloses en el PDA vigent. </t>
  </si>
  <si>
    <t>FI33</t>
  </si>
  <si>
    <t>Seguiment registres de temperatura</t>
  </si>
  <si>
    <t>90-80%</t>
  </si>
  <si>
    <t xml:space="preserve"> (núm de desviacions registres/núm total de registres)*100</t>
  </si>
  <si>
    <t>FI34</t>
  </si>
  <si>
    <t>Seguiment registres abatidors</t>
  </si>
  <si>
    <t>FI35</t>
  </si>
  <si>
    <t>Seguiment registre check list cuina</t>
  </si>
  <si>
    <t>FI36</t>
  </si>
  <si>
    <t>Seguiment registre higiene i neteja aules</t>
  </si>
  <si>
    <t>FI37</t>
  </si>
  <si>
    <t>Compliment de l'increment de seguidors a les xarxes socials (facebook) segons objectius establerts</t>
  </si>
  <si>
    <t>&gt;5% </t>
  </si>
  <si>
    <t>1-5%</t>
  </si>
  <si>
    <t>&lt;1%</t>
  </si>
  <si>
    <t>Comunicació</t>
  </si>
  <si>
    <t xml:space="preserve"> grau d'increment de seguidors respecte l'any anterior</t>
  </si>
  <si>
    <t>FI38</t>
  </si>
  <si>
    <t>Grau de conversió dels leads respecte els estudiants matriculats</t>
  </si>
  <si>
    <t>Comercialització</t>
  </si>
  <si>
    <t xml:space="preserve"> alumnes matriculats / nº accions comercials*100</t>
  </si>
  <si>
    <t>FI39</t>
  </si>
  <si>
    <t xml:space="preserve">Grau de compliment dels objectius d’alumnes matriculats de nou accés </t>
  </si>
  <si>
    <t>80-100%</t>
  </si>
  <si>
    <t xml:space="preserve">  Correlació entre els objectius i el nombre d’alumnes matriculats de nou accés</t>
  </si>
  <si>
    <t>FI40</t>
  </si>
  <si>
    <t xml:space="preserve">Satisfacció dels estudiants amb l'estada de mobilitat (IN) </t>
  </si>
  <si>
    <t xml:space="preserve">  Mitjana satisfacció global de l'estudiant incoming</t>
  </si>
  <si>
    <t>FI41</t>
  </si>
  <si>
    <t>Satisfacció dels estudiants amb l'estada de mobilitat (OUT)</t>
  </si>
  <si>
    <t xml:space="preserve">  Mitjana satisfacció global de l'estudiant del CETT que realitza una mobilitat/estada outgoing</t>
  </si>
  <si>
    <t>FI42</t>
  </si>
  <si>
    <t>Seguiment anys de gràcia</t>
  </si>
  <si>
    <t>&lt;2%</t>
  </si>
  <si>
    <t>2-5%</t>
  </si>
  <si>
    <t>&gt;5%</t>
  </si>
  <si>
    <t xml:space="preserve"> (Núm total anys de gràcia /Núm d’estudiants matriculats)*100</t>
  </si>
  <si>
    <t>FI43</t>
  </si>
  <si>
    <t>Grau d'adequació de les sortides professionals que ocupen els graduats vs la titulació</t>
  </si>
  <si>
    <t>89-70%</t>
  </si>
  <si>
    <t>&lt;70%</t>
  </si>
  <si>
    <t xml:space="preserve"> (Núm d’alumnes graduats que ocupen llocs de feina relacionats amb la seva titulació/Núm d’alumnes totals graduats)</t>
  </si>
  <si>
    <t>FI44</t>
  </si>
  <si>
    <t>Actualització de la Guia de l'estudiant (juliol)</t>
  </si>
  <si>
    <t>Text</t>
  </si>
  <si>
    <t>SI</t>
  </si>
  <si>
    <t>NO</t>
  </si>
  <si>
    <t>Coordinació graus, cicles</t>
  </si>
  <si>
    <t xml:space="preserve"> (1-Núm de dies de retràs)*100</t>
  </si>
  <si>
    <t>FI45</t>
  </si>
  <si>
    <t>Seguiment al·lèrgens</t>
  </si>
  <si>
    <t xml:space="preserve">Quinzenal </t>
  </si>
  <si>
    <t xml:space="preserve">Servei de prestació de serveis de restauració </t>
  </si>
  <si>
    <t>(núm de desviacions al·lèrgens/núm total de plats o receptes)*100</t>
  </si>
  <si>
    <t>FI46</t>
  </si>
  <si>
    <t xml:space="preserve">Satisfacció dels estudiants amb la Titulació </t>
  </si>
  <si>
    <t xml:space="preserve">  Valoració ítem Satisfacció global dels estudis que estàs cursant Enquessta d'Infraestructures i Recursos Pedagògics</t>
  </si>
  <si>
    <t>FI47</t>
  </si>
  <si>
    <t>Nº d’errors generats en el procés d’automatrícula</t>
  </si>
  <si>
    <t>0-2</t>
  </si>
  <si>
    <t>&gt;3</t>
  </si>
  <si>
    <t>Nº d’errors informàtics generats en el procés d’automatrícula</t>
  </si>
  <si>
    <t>FI48</t>
  </si>
  <si>
    <t>Clima Laboral</t>
  </si>
  <si>
    <t>60-80%</t>
  </si>
  <si>
    <t>Cap del SGDPE</t>
  </si>
  <si>
    <t xml:space="preserve">% de personal intern que respon amb una valoració de &gt;7 la seva satisfacció entorn les seves condicions laborals </t>
  </si>
  <si>
    <t>FI49</t>
  </si>
  <si>
    <t xml:space="preserve">Grau de Participació en les Enquestes de Satisfacció  </t>
  </si>
  <si>
    <t>&gt;30%</t>
  </si>
  <si>
    <t>20-30%</t>
  </si>
  <si>
    <t>&lt;20%</t>
  </si>
  <si>
    <t xml:space="preserve">  Grau de participació en les enquestes R14-PE07 "Experiència Educativa i Actuació Docent" i R13-PE07 "Infraestructures i Recursos Pedagògics", ha de ser superior al 30% de la població, per a cada Formació de EU i ETP</t>
  </si>
  <si>
    <t>FI50</t>
  </si>
  <si>
    <t>Grau d'implantació del Pla d'Igualtat</t>
  </si>
  <si>
    <t>(Nº d’activitats implementades reals / Nº d’activitats planificades)*100</t>
  </si>
  <si>
    <t>FI51</t>
  </si>
  <si>
    <t xml:space="preserve">Percentatge de plantilles de disseny penjades respecte els nous programes formatius </t>
  </si>
  <si>
    <t>= (Núm plantilles disseny penjades/Núm de programes nous)*100</t>
  </si>
  <si>
    <t>FI52</t>
  </si>
  <si>
    <t>Seguiment del procés de sel·lecció i contractació de personal</t>
  </si>
  <si>
    <t>0-5%</t>
  </si>
  <si>
    <t xml:space="preserve"> (Número total de personal nou amb desviacions en els registres/ Número de personal nou)*100</t>
  </si>
  <si>
    <t xml:space="preserve">FI53 </t>
  </si>
  <si>
    <t>Publicació del manual de benvinguda actualitzat - gener</t>
  </si>
  <si>
    <t xml:space="preserve"> Actualització del manual de benvinguda anualment</t>
  </si>
  <si>
    <t>FI54</t>
  </si>
  <si>
    <t>Factor d'impacte de les publicacions</t>
  </si>
  <si>
    <t>CETT</t>
  </si>
  <si>
    <t>40-50%</t>
  </si>
  <si>
    <t>(Núm de publicacions en articles Grup A, Grup B, llibres de recerca i capítols a editorials de prestigi en un any acadèmic/ Núm total de publicacions)*100 </t>
  </si>
  <si>
    <t>FI55</t>
  </si>
  <si>
    <t>Grau de compliment del PDA</t>
  </si>
  <si>
    <t>70-90%</t>
  </si>
  <si>
    <t xml:space="preserve"> % de docents que cumpleixen amb el PDA (han de cumplir amb 1615h)</t>
  </si>
  <si>
    <t>FI56</t>
  </si>
  <si>
    <t>Adequació de les pràctiques als estudis cursats</t>
  </si>
  <si>
    <t xml:space="preserve">  Mitjana de la valoració de les pràctiques a la finalització dels estudis en els que es valori l'adequació de les pràctiques als estudis cursats</t>
  </si>
  <si>
    <t>FI57</t>
  </si>
  <si>
    <t>% alumnes que no promocionen de curs</t>
  </si>
  <si>
    <t>Coordinacions cicles</t>
  </si>
  <si>
    <t xml:space="preserve"> (nº alumnes que no promocionen/nº alumnes totals matriculats)*100</t>
  </si>
  <si>
    <t>FI58</t>
  </si>
  <si>
    <t>% mòduls no impartits per classes anul·lades</t>
  </si>
  <si>
    <t>Núm.</t>
  </si>
  <si>
    <t>≥1</t>
  </si>
  <si>
    <t xml:space="preserve"> nº mòduls els quals no s'ha impartit el 10% de les hores de docència</t>
  </si>
  <si>
    <t>FI59</t>
  </si>
  <si>
    <t>Faltes d'assistència dels alumnes - no lliurament certificat</t>
  </si>
  <si>
    <t>&lt;15%</t>
  </si>
  <si>
    <t>15-20%</t>
  </si>
  <si>
    <t>&gt;20%</t>
  </si>
  <si>
    <t>FC</t>
  </si>
  <si>
    <t xml:space="preserve">  (Nº de faltes d'assistència / Nº total de classes impartides) *100</t>
  </si>
  <si>
    <t>FI60</t>
  </si>
  <si>
    <t>Satisfacció dels alumnes respecte la totalitat de l'Acció Formativa</t>
  </si>
  <si>
    <t xml:space="preserve">  Mitjana de les valoración de l'enquesta de satisfacció respecte l'Acció Formativa</t>
  </si>
  <si>
    <t>FI61</t>
  </si>
  <si>
    <t>Satisfacció dels alumnes respecte als formadors</t>
  </si>
  <si>
    <t xml:space="preserve">  Mitjana de les valoración de l'enquesta de satisfacció respecte el/s formador/s del curs</t>
  </si>
  <si>
    <t>FI62</t>
  </si>
  <si>
    <t>Satisfacció dels formadors respecte a l'Acció Formativa</t>
  </si>
  <si>
    <t xml:space="preserve">  Mitjana de les valoración de l'enquesta de satisfacció respecte al curs</t>
  </si>
  <si>
    <t>FI63</t>
  </si>
  <si>
    <t>Alumnes finalitzadors</t>
  </si>
  <si>
    <t>≥30%</t>
  </si>
  <si>
    <t>20-29,9%</t>
  </si>
  <si>
    <t xml:space="preserve"> (nº alumnes que finalitzen el cicle en temps adequat/nº alumnes totals matriculats inicials)*100</t>
  </si>
  <si>
    <t>FI64</t>
  </si>
  <si>
    <t>Assoliment d'oportunitats de millora de les Unitats de Negoci/Serveis</t>
  </si>
  <si>
    <t xml:space="preserve">  (Número d'oportuntiats de millora tancades / Número de millores) * 100</t>
  </si>
  <si>
    <t>FI65</t>
  </si>
  <si>
    <t>Personal que ha rebut formació respecte el total dels treballadors</t>
  </si>
  <si>
    <t>&gt;70%</t>
  </si>
  <si>
    <t>50-70%</t>
  </si>
  <si>
    <t xml:space="preserve">  (Treballadors que han rebut formació / Plantilla promig grup)*100</t>
  </si>
  <si>
    <t>FI66</t>
  </si>
  <si>
    <t>Grau de compliment de la planificació de la formació interna</t>
  </si>
  <si>
    <t>70-90</t>
  </si>
  <si>
    <t xml:space="preserve"> ((Núm de formacions planificades-Núm de formacions planificades amb desviació/Núm de formacions planificades))*100</t>
  </si>
  <si>
    <t>FI67</t>
  </si>
  <si>
    <t>Eficàcia del pla de formació interna</t>
  </si>
  <si>
    <t>80-90</t>
  </si>
  <si>
    <t xml:space="preserve"> (Núm de competències assolides/Núm de competències requerides)*100</t>
  </si>
  <si>
    <t>FI68</t>
  </si>
  <si>
    <t>Grau de Participació en les Enquestes de Satisfacció  SOC/Consorci</t>
  </si>
  <si>
    <t>Número d’enquestes contestades/ Número d’enquestes enviades*100</t>
  </si>
  <si>
    <t>FI69</t>
  </si>
  <si>
    <t>Satisfacció dels estudiants respecte l’activitat docent</t>
  </si>
  <si>
    <t>3-4</t>
  </si>
  <si>
    <t>1-2</t>
  </si>
  <si>
    <t>Coordinació FS</t>
  </si>
  <si>
    <t>promig de la valoració de l’activitat docent a les enquestes</t>
  </si>
  <si>
    <t>FI70</t>
  </si>
  <si>
    <t>Compliment del temps pactat en el lliurament d’entregables a client</t>
  </si>
  <si>
    <t>CETT Corporate</t>
  </si>
  <si>
    <t>(núm d’entregables entregats a temps pactat (total clients)/ núm d’entregables totals (total clients))*100</t>
  </si>
  <si>
    <t>FI71</t>
  </si>
  <si>
    <t>Satisfacció dels estudiants respecte les instal·lacions i serveis del centre</t>
  </si>
  <si>
    <t>promig de la valoració de les instal·lacions i serveis del centre a les enquestes</t>
  </si>
  <si>
    <t>FI72</t>
  </si>
  <si>
    <t>Continuïtat de la concessió de cursos de formació subvencionada</t>
  </si>
  <si>
    <t>(Número de cursos tornats a concedir/Número total de cursos concedits)*100</t>
  </si>
  <si>
    <t>FI73</t>
  </si>
  <si>
    <t xml:space="preserve">Taxa d'èxit de les accions de mobilitat realitzades </t>
  </si>
  <si>
    <t>&gt;40%</t>
  </si>
  <si>
    <t>40-30%</t>
  </si>
  <si>
    <t xml:space="preserve"> (Núm d’estudiants que fan mobilitat el curs entrant/Núm d’estudiants que han participat a les sessions informatives el curs anterior)*100</t>
  </si>
  <si>
    <t>FI74</t>
  </si>
  <si>
    <t>Grau de participació a l'enquesta de mobilitat IN</t>
  </si>
  <si>
    <t>≥ 30%</t>
  </si>
  <si>
    <t>20-29%</t>
  </si>
  <si>
    <t xml:space="preserve"> (Núm d’estudiants que han participat a l’enquesta/ Núm d’estudiants matriculats al programa de mobilitat)*100</t>
  </si>
  <si>
    <t>FI75</t>
  </si>
  <si>
    <t>Grau de participació a l'enquesta de mobilitat OUT</t>
  </si>
  <si>
    <t>FI76</t>
  </si>
  <si>
    <t>Taxa d'èxit d'assistència a les sessions formatives de mobilitat</t>
  </si>
  <si>
    <t>20%-10%</t>
  </si>
  <si>
    <t xml:space="preserve"> (Núm d’estudiants que han participat a les sessions (de 1r, 2n, 3r dels graus (suma dels participants)/Núm d’estudiants convocats(matriculats de 1r, 2n i 3r dels graus))*100</t>
  </si>
  <si>
    <t>FI77</t>
  </si>
  <si>
    <t>Grau d'acompliment de la planificació de la publicació de la informació de mobilitat acadèmica a la Guia de l'estudiant</t>
  </si>
  <si>
    <t>80-70%</t>
  </si>
  <si>
    <t xml:space="preserve"> (1-núm de dies de retràs de la publicació)*100</t>
  </si>
  <si>
    <t>FI78</t>
  </si>
  <si>
    <t>Grau d'acompliment de la planificació de les sessions informatives internacionals</t>
  </si>
  <si>
    <t xml:space="preserve"> (Núm de sessions realitzades/Núm de sessions planificades)*100</t>
  </si>
  <si>
    <t>FI79</t>
  </si>
  <si>
    <t xml:space="preserve">Informació actualitzada de les formacions a la pàgina web del CETT </t>
  </si>
  <si>
    <t>80-99%</t>
  </si>
  <si>
    <t xml:space="preserve"> (Núm de formacions amb informació actualitzada a la web/ Núm de formacions totals que s’imparteixen)*100</t>
  </si>
  <si>
    <t>FI80</t>
  </si>
  <si>
    <t xml:space="preserve">índex de compliment del pla estratègic de MKT </t>
  </si>
  <si>
    <t>Direcció de Màrketing</t>
  </si>
  <si>
    <t xml:space="preserve"> (Tasques realitzades del pla/ Tasques planificades del pla)*100</t>
  </si>
  <si>
    <t>FI81</t>
  </si>
  <si>
    <t>Grau d'acompliment de la planificació docent a GIET</t>
  </si>
  <si>
    <t>(Total docents enquestats-núm d’errors de correspondència de docents detectats a les enquestes)*100</t>
  </si>
  <si>
    <t>FI82</t>
  </si>
  <si>
    <t xml:space="preserve">Participació sessions </t>
  </si>
  <si>
    <t>Sessió</t>
  </si>
  <si>
    <t xml:space="preserve">  Nombre de sessions realitzades / Nombre de sessions planificades</t>
  </si>
  <si>
    <t>FI83</t>
  </si>
  <si>
    <t>CETT Talent</t>
  </si>
  <si>
    <t xml:space="preserve"> (Núm d'entrevistes reals/Núm de possibles entrevistes (espais disponibles) * 100</t>
  </si>
  <si>
    <t>FI84</t>
  </si>
  <si>
    <t>Satisfacció dels estudiants respecte l’acció formativa</t>
  </si>
  <si>
    <t>promig de la valoració global del curs a les enquestes</t>
  </si>
  <si>
    <t>FI85</t>
  </si>
  <si>
    <t>Inserció Laboral (Revisió Linkedin persones finalitzadores  curs anterior treballant)</t>
  </si>
  <si>
    <t>&gt;75%</t>
  </si>
  <si>
    <t>60-75%</t>
  </si>
  <si>
    <t xml:space="preserve">  (Alumnes treballant (revisió linkedin) / Alumnes llicenciats curs anterios) * 100</t>
  </si>
  <si>
    <t>FI87</t>
  </si>
  <si>
    <t xml:space="preserve">Reconeixement extern dels grups de recerca del CETT </t>
  </si>
  <si>
    <t>Si</t>
  </si>
  <si>
    <t>No</t>
  </si>
  <si>
    <t xml:space="preserve">  Marcar "si" si es rep el reconeixement extern per part d'AGAUR</t>
  </si>
  <si>
    <t>FI88</t>
  </si>
  <si>
    <t xml:space="preserve">Compliment de la planificació estratègica de la Recerca </t>
  </si>
  <si>
    <t xml:space="preserve">  (1-nº de dies de retràs)*100</t>
  </si>
  <si>
    <t>FI89</t>
  </si>
  <si>
    <t xml:space="preserve">Anàlisi producció científica del PDI </t>
  </si>
  <si>
    <t>&gt;55%</t>
  </si>
  <si>
    <t>50-55%</t>
  </si>
  <si>
    <t xml:space="preserve">  (Direcció i participació en projectes d’investigació competitius + Participació en contractes d’investigació i transferència + Publicacions en revistes científiques + Direcció de Tesis Doctorals + Publicacions en llibres i capítols de llibre + Participació a congressos) / Total d’accions </t>
  </si>
  <si>
    <t>FI90</t>
  </si>
  <si>
    <t>Seguiment vida útil secundària</t>
  </si>
  <si>
    <t>Cap de Cuina</t>
  </si>
  <si>
    <t>nº de productes etiquetats incorrectament/nº total productes revisats*100</t>
  </si>
  <si>
    <t>FI91</t>
  </si>
  <si>
    <t xml:space="preserve"> Grau de satisfacció del client vs la gestió i l’execució del projecte</t>
  </si>
  <si>
    <t>Centre</t>
  </si>
  <si>
    <t>Promig de l’item valoració global de l’enquesta R40-PE09 de tots els qüestionaris rebuts</t>
  </si>
  <si>
    <t>FI92</t>
  </si>
  <si>
    <t>% queixes i reclamacions</t>
  </si>
  <si>
    <t xml:space="preserve">  (Nombre total de queixes / Nombre total de peticions introduïdes en el curs acadèmic) * 100</t>
  </si>
  <si>
    <t>FI93</t>
  </si>
  <si>
    <t>% peticions tancades amb deficiències</t>
  </si>
  <si>
    <t xml:space="preserve">  (Nombre total de peticions tancades amb deficiències / Nombre total de peticions introduïdes en el curs acadèmic) * 100</t>
  </si>
  <si>
    <t>FI94</t>
  </si>
  <si>
    <t>Dies de gestió per tancament peticions</t>
  </si>
  <si>
    <t xml:space="preserve">  promig dia de tancament peticions (no s'inclouen reclamacions)</t>
  </si>
  <si>
    <t>FI95</t>
  </si>
  <si>
    <t>Grau de compliment de l'itinerari de benvinguda</t>
  </si>
  <si>
    <t xml:space="preserve"> (Núm de registres d’itinerari de benvinguda/Núm de personal nou)*100</t>
  </si>
  <si>
    <t>FI96</t>
  </si>
  <si>
    <t>Compliment planificació qualitat</t>
  </si>
  <si>
    <t>Quatrimestre</t>
  </si>
  <si>
    <t xml:space="preserve">  [1 - (Número de tasques planificades en retràs / Número de tasques planificades)] * 100
Períodes:
1. set, oct, nov, des
2. gen, feb, març, abr
3. maig, jn, jl, ag</t>
  </si>
  <si>
    <t>FI97</t>
  </si>
  <si>
    <t>Recepció de comandes</t>
  </si>
  <si>
    <t>&lt;3%</t>
  </si>
  <si>
    <t>3%&lt;&gt;5%</t>
  </si>
  <si>
    <t>Responsable de compres</t>
  </si>
  <si>
    <t xml:space="preserve">Numero de Falta de productes / Numero de Productes Sol·licitats </t>
  </si>
  <si>
    <t>FI98</t>
  </si>
  <si>
    <t>Grau de seguiment del procediment PE09</t>
  </si>
  <si>
    <t>60-70%</t>
  </si>
  <si>
    <t>(Total de registres realitzats/ Total registres a realitzar com indica el procediment)*100</t>
  </si>
  <si>
    <t>FI100</t>
  </si>
  <si>
    <t>Transferència del coneixement a la docència</t>
  </si>
  <si>
    <t>30-40%</t>
  </si>
  <si>
    <t>(Núm de projectes de recerca que s'apliquen a la docència/ Núm total de projectes de recerca)*100 </t>
  </si>
  <si>
    <t>FI105</t>
  </si>
  <si>
    <t>Transferència del coneixement a la societat</t>
  </si>
  <si>
    <t>(Núm d’activitats de transferència de coneixement / Núm total d’activitats de recerca)*100 </t>
  </si>
  <si>
    <t>FI106</t>
  </si>
  <si>
    <t>Entregues fora de termini</t>
  </si>
  <si>
    <t>≤80% </t>
  </si>
  <si>
    <t>80-90% </t>
  </si>
  <si>
    <t>&gt;90% </t>
  </si>
  <si>
    <t>Cap de Secretaria</t>
  </si>
  <si>
    <t>(Nº de formacions que han enviat fora de termini tota la documentació necessària per a realitzar la matriculació i inici de curs/ Nº total de formacions)*100 </t>
  </si>
  <si>
    <t>FI107</t>
  </si>
  <si>
    <t>Satisfacció dels estudiants respecte el servei de career services </t>
  </si>
  <si>
    <t>Promig de valoració de la satisfacció dels estudiants respete el servei de career services a les enquestes</t>
  </si>
  <si>
    <t>FI108</t>
  </si>
  <si>
    <t>Satisfacció dels estudiants respecte els serveis de restauració del CETT</t>
  </si>
  <si>
    <t>Promig de valoració de la satisfacció dels estudiants respete els serveis de restauració del CETT a les enquestes</t>
  </si>
  <si>
    <t>FI109</t>
  </si>
  <si>
    <t>Grau d'implementació de l'eina Microsoft 365 al CETT  </t>
  </si>
  <si>
    <t>Grau d’avanç de la implantació del projecte M365 </t>
  </si>
  <si>
    <t>FI110</t>
  </si>
  <si>
    <t>Grau d'implantació de l’eina TSPOONLAB al CETT</t>
  </si>
  <si>
    <t>Álvaro Arrieta</t>
  </si>
  <si>
    <t>Grau d’implantació de l’eina TSPOONLAB </t>
  </si>
  <si>
    <t>FI111</t>
  </si>
  <si>
    <t>Total projectes CETT Corporate amb Marca CETT</t>
  </si>
  <si>
    <t>Javier DeDiego</t>
  </si>
  <si>
    <r>
      <t>(</t>
    </r>
    <r>
      <rPr>
        <sz val="10"/>
        <rFont val="Steradian Light"/>
        <family val="3"/>
      </rPr>
      <t>Total projectes amb recursos humans interns del CETT/Total projectes)*100</t>
    </r>
  </si>
  <si>
    <t>FI113</t>
  </si>
  <si>
    <t>Evolució del grau d’internacionalització de la docència prestada </t>
  </si>
  <si>
    <t xml:space="preserve">40%/50% </t>
  </si>
  <si>
    <t>30-40%/40-50% </t>
  </si>
  <si>
    <t>&lt;30%/&lt;40% </t>
  </si>
  <si>
    <t>David Peguero </t>
  </si>
  <si>
    <t>(Núm de formacions realitzades en anglès/total formacions del centre)*100 / (Núm de docents amb experiència internacional/ Total núm docents CETT)*100 </t>
  </si>
  <si>
    <t>UN</t>
  </si>
  <si>
    <t>Unitat</t>
  </si>
  <si>
    <t>Seguiment</t>
  </si>
  <si>
    <t>A1920</t>
  </si>
  <si>
    <t>A2021</t>
  </si>
  <si>
    <t>A2122</t>
  </si>
  <si>
    <t>A2223</t>
  </si>
  <si>
    <t>A2324</t>
  </si>
  <si>
    <t>Quan demanar?</t>
  </si>
  <si>
    <t>Observacions / comentaris / canvis / anàlisis</t>
  </si>
  <si>
    <t>nd</t>
  </si>
  <si>
    <t>Setembre</t>
  </si>
  <si>
    <t>Juliol</t>
  </si>
  <si>
    <t>Gerència</t>
  </si>
  <si>
    <t>Febrer</t>
  </si>
  <si>
    <t>Jurídic</t>
  </si>
  <si>
    <t>Coordinació docent i logística</t>
  </si>
  <si>
    <t>Octubre</t>
  </si>
  <si>
    <t>Novembre</t>
  </si>
  <si>
    <t>Cada 2 anys</t>
  </si>
  <si>
    <t>Administració</t>
  </si>
  <si>
    <t>Internacional</t>
  </si>
  <si>
    <t>Desembre</t>
  </si>
  <si>
    <t>Ordenació Acadèmica</t>
  </si>
  <si>
    <t>Coordinació cicles</t>
  </si>
  <si>
    <t>Coordinació màsters</t>
  </si>
  <si>
    <t>GDPE</t>
  </si>
  <si>
    <t>David Peguero</t>
  </si>
  <si>
    <t>SEM01 - Sostenibilitat de negoci</t>
  </si>
  <si>
    <t>SEM</t>
  </si>
  <si>
    <t>Anàlisi</t>
  </si>
  <si>
    <t>DPE02 - Desenvolupament de persones i equips</t>
  </si>
  <si>
    <t>Anàlisis</t>
  </si>
  <si>
    <t>INT04 - Desenvolupament de negoci internacional</t>
  </si>
  <si>
    <t>Graus</t>
  </si>
  <si>
    <t>10-20%</t>
  </si>
  <si>
    <t>Taxa d'èxit d'assistència a les sessions informatives de mobilitat</t>
  </si>
  <si>
    <t xml:space="preserve">Graus </t>
  </si>
  <si>
    <t>Cicles</t>
  </si>
  <si>
    <t>PMCD05 - Posicionament de marca, focalització del client i diferenciació</t>
  </si>
  <si>
    <t xml:space="preserve">Compliment de l'increment de seguidors a les xarxes socials (twitter) segons objectius establerts </t>
  </si>
  <si>
    <t>&gt;3% </t>
  </si>
  <si>
    <t>1-3%</t>
  </si>
  <si>
    <t xml:space="preserve">Compliment de l'increment de seguidors a les xarxes socials (instagram) segons objectius establerts </t>
  </si>
  <si>
    <t xml:space="preserve">Compliment de l'increment de seguidors a les xarxes socials (Linkedin grup) segons objectius establerts </t>
  </si>
  <si>
    <t xml:space="preserve">Compliment de l'increment de seguidors a les xarxes socials (Linkedin campus) segons objectius establerts </t>
  </si>
  <si>
    <t>PECS16 - Planificació, execució, control i seguiment de projectes</t>
  </si>
  <si>
    <t>DISS07 - Disseny Oferta Formativa</t>
  </si>
  <si>
    <t>COM08 - Comercialització</t>
  </si>
  <si>
    <t>A2425</t>
  </si>
  <si>
    <t>CCFF</t>
  </si>
  <si>
    <t>&gt;6%</t>
  </si>
  <si>
    <t>4-6%</t>
  </si>
  <si>
    <t>&lt;4%</t>
  </si>
  <si>
    <t>Màsters</t>
  </si>
  <si>
    <t>&gt;9%</t>
  </si>
  <si>
    <t>7-9%</t>
  </si>
  <si>
    <t>&lt; 7%</t>
  </si>
  <si>
    <t>DEUS i postgraus</t>
  </si>
  <si>
    <t xml:space="preserve"> </t>
  </si>
  <si>
    <t>PLAN09 - Planificació de la formació</t>
  </si>
  <si>
    <t xml:space="preserve">&lt;0,75% </t>
  </si>
  <si>
    <t xml:space="preserve">0,75-1,25% </t>
  </si>
  <si>
    <t xml:space="preserve">&gt;1,25% </t>
  </si>
  <si>
    <t>Cicles Hoteleria</t>
  </si>
  <si>
    <t>Cicles Turisme</t>
  </si>
  <si>
    <t>AIM10 - Admissió i matriculació</t>
  </si>
  <si>
    <t>Màsters, DEUS i postgraus</t>
  </si>
  <si>
    <t>PME</t>
  </si>
  <si>
    <r>
      <t xml:space="preserve">
</t>
    </r>
    <r>
      <rPr>
        <sz val="20"/>
        <rFont val="Steradian Bold"/>
        <family val="3"/>
      </rPr>
      <t>OAP17 - Orientació acadèmica i professional</t>
    </r>
  </si>
  <si>
    <t>Postgraus</t>
  </si>
  <si>
    <t>GT</t>
  </si>
  <si>
    <t>GCCG</t>
  </si>
  <si>
    <t>GNDiT</t>
  </si>
  <si>
    <t>DEAP13 - Desenvolupament de l'enseyament i aprenentatge</t>
  </si>
  <si>
    <t>60-90%</t>
  </si>
  <si>
    <t>FI114</t>
  </si>
  <si>
    <t>Percentatge d'alumnes que finalitzen respecte el total d'alumnes</t>
  </si>
  <si>
    <t>Consorci</t>
  </si>
  <si>
    <t>60%-50%</t>
  </si>
  <si>
    <t>x</t>
  </si>
  <si>
    <t>SOC</t>
  </si>
  <si>
    <t>SAT18 - Satisfacció dels grups d'interès</t>
  </si>
  <si>
    <t>60-40%</t>
  </si>
  <si>
    <t>VPS19 - Validació producte/servei</t>
  </si>
  <si>
    <t>Formació subvencionada</t>
  </si>
  <si>
    <t>GCDTC15 - Gestió de suport a la Creació i al Desenvolupament de la transferència de coneixement</t>
  </si>
  <si>
    <t>&amp;</t>
  </si>
  <si>
    <t>STIC20 - Gestió dels sistemes i tecnologies de la informació</t>
  </si>
  <si>
    <t>Resultat Auditories de Seguretat</t>
  </si>
  <si>
    <t>GQM24 - Gestió del sistema integrat de qualitat, MA i RSC</t>
  </si>
  <si>
    <t>&lt;15</t>
  </si>
  <si>
    <t>15-30</t>
  </si>
  <si>
    <t>Global_1</t>
  </si>
  <si>
    <t>GIRM22 - Gestió dels recursos materials i les infraestructures</t>
  </si>
  <si>
    <t>98.6%</t>
  </si>
  <si>
    <t>GREC25 - Gestió dels recursos econòmics, compres i proveïdors</t>
  </si>
  <si>
    <r>
      <rPr>
        <sz val="11"/>
        <color theme="1"/>
        <rFont val="Calibri"/>
        <family val="2"/>
      </rPr>
      <t>≠</t>
    </r>
    <r>
      <rPr>
        <sz val="11"/>
        <color theme="1"/>
        <rFont val="Steradian Regular"/>
        <family val="3"/>
      </rPr>
      <t>1</t>
    </r>
  </si>
  <si>
    <t>GLJ26 - Gestió laboral jurídica</t>
  </si>
  <si>
    <t>0-10%</t>
  </si>
  <si>
    <t>SREST27-Prestació de serveis de restauració</t>
  </si>
  <si>
    <t>Seguretat alimentària</t>
  </si>
  <si>
    <t>3%-5%</t>
  </si>
  <si>
    <t>Orientació acadèmica</t>
  </si>
  <si>
    <t>Infraestructures</t>
  </si>
  <si>
    <t>Infraestructures que donen suport a l'aprenentatge</t>
  </si>
  <si>
    <t>CENREC</t>
  </si>
  <si>
    <t>Titulació</t>
  </si>
  <si>
    <t>Activitat docent</t>
  </si>
  <si>
    <t>Grau de participació</t>
  </si>
  <si>
    <t>Dades no representatives</t>
  </si>
  <si>
    <t>MOIGT</t>
  </si>
  <si>
    <t>MUDET</t>
  </si>
  <si>
    <t>MUDHIR</t>
  </si>
  <si>
    <t>MUDLPT</t>
  </si>
  <si>
    <t>MUGS</t>
  </si>
  <si>
    <t>DSSOMM</t>
  </si>
  <si>
    <t>MPRMMS</t>
  </si>
  <si>
    <t>CXEFEX</t>
  </si>
  <si>
    <t>DSXEFP</t>
  </si>
  <si>
    <t>DEWSEM</t>
  </si>
  <si>
    <t>DSAC</t>
  </si>
  <si>
    <t>na</t>
  </si>
  <si>
    <t>DSPG</t>
  </si>
  <si>
    <t>DSGRCC</t>
  </si>
  <si>
    <t>DSGEH</t>
  </si>
  <si>
    <t>GERR</t>
  </si>
  <si>
    <t>TCGR</t>
  </si>
  <si>
    <t>TSDC</t>
  </si>
  <si>
    <t>TSDSR</t>
  </si>
  <si>
    <t>TSALT</t>
  </si>
  <si>
    <t>TSAVGE</t>
  </si>
  <si>
    <t>NA</t>
  </si>
  <si>
    <t>Satisfacció amb les Infraestructures que donen suport a l’aprenentatge</t>
  </si>
  <si>
    <t xml:space="preserve">Satisfacció de l’estudiant amb el Centre de Recursos </t>
  </si>
  <si>
    <t>DSCM</t>
  </si>
  <si>
    <t>MPLGTB</t>
  </si>
  <si>
    <t>CFOSOM</t>
  </si>
  <si>
    <t>DSSOM</t>
  </si>
  <si>
    <t>TPPR</t>
  </si>
  <si>
    <t> </t>
  </si>
  <si>
    <t>ND</t>
  </si>
  <si>
    <t>Estudiantat (docent GNDiT)</t>
  </si>
  <si>
    <t>Estudiantat (docent GT)</t>
  </si>
  <si>
    <t>Estudiantat (docent GCCG)</t>
  </si>
  <si>
    <t>Estudiantat (docent MOIGT)</t>
  </si>
  <si>
    <t>Estudiantat (docent MUDHIR)</t>
  </si>
  <si>
    <t>Estudiantat (docent MUDET)</t>
  </si>
  <si>
    <t>Estudiantat (docent MUDLPT)</t>
  </si>
  <si>
    <t>Estudiantat (docent MUGS)</t>
  </si>
  <si>
    <t>DXEFP</t>
  </si>
  <si>
    <t>Pla d'estudis (docent)</t>
  </si>
  <si>
    <t>Coordinació de programes (docent)</t>
  </si>
  <si>
    <t>Recursos oferts per part del centre (docent)</t>
  </si>
  <si>
    <t>Satisfacció amb l'estada a l'EUHT CETT-UB GT (Incoming)</t>
  </si>
  <si>
    <t>Satisfacció amb l'estada a l'EUHT CETT-UB GCCG (Incoming)</t>
  </si>
  <si>
    <t>Satisfacció amb l'estada mobilitat  GT (Outgoing)</t>
  </si>
  <si>
    <t>Satisfacció amb l'estada mobilitat  GCCG (Outgoing)</t>
  </si>
  <si>
    <t>QUADRE INDICADORS EUHT - SECUNDARIS (A TREBALLAR)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</si>
</sst>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font>
      <sz val="11"/>
      <color theme="1"/>
      <name val="Calibri"/>
      <family val="2"/>
      <scheme val="minor"/>
    </font>
    <font>
      <sz val="11"/>
      <color theme="1"/>
      <name val="Calibri"/>
      <family val="2"/>
      <scheme val="minor"/>
    </font>
    <font>
      <sz val="11"/>
      <color theme="1"/>
      <name val="Steradian Regular"/>
      <family val="3"/>
    </font>
    <font>
      <sz val="10"/>
      <color theme="1"/>
      <name val="Steradian Regular"/>
      <family val="3"/>
    </font>
    <font>
      <sz val="10"/>
      <color theme="1"/>
      <name val="Steradian Bold"/>
      <family val="3"/>
    </font>
    <font>
      <sz val="20"/>
      <color theme="1"/>
      <name val="Steradian Bold"/>
      <family val="3"/>
    </font>
    <font>
      <sz val="10"/>
      <color rgb="FF000000"/>
      <name val="Steradian Regular"/>
      <family val="3"/>
    </font>
    <font>
      <sz val="11"/>
      <color rgb="FF000000"/>
      <name val="Calibri"/>
      <family val="2"/>
      <scheme val="minor"/>
    </font>
    <font>
      <sz val="10"/>
      <color theme="1"/>
      <name val="Rockwell Extra Bold"/>
      <family val="1"/>
    </font>
    <font>
      <sz val="11"/>
      <color theme="1"/>
      <name val="Steradian Bold"/>
      <family val="3"/>
    </font>
    <font>
      <sz val="10"/>
      <color rgb="FF262626"/>
      <name val="Steradian Regular"/>
      <family val="3"/>
    </font>
    <font>
      <sz val="10"/>
      <name val="Steradian Regular"/>
      <family val="3"/>
    </font>
    <font>
      <sz val="11"/>
      <color theme="1"/>
      <name val="Steradian Regular"/>
      <family val="2"/>
    </font>
    <font>
      <sz val="11"/>
      <color theme="1"/>
      <name val="Calibri"/>
      <family val="2"/>
    </font>
    <font>
      <strike/>
      <sz val="20"/>
      <color rgb="FFFF0000"/>
      <name val="Steradian Bold"/>
      <family val="3"/>
    </font>
    <font>
      <sz val="20"/>
      <name val="Steradian Bold"/>
      <family val="3"/>
    </font>
    <font>
      <sz val="10"/>
      <color rgb="FFFF0000"/>
      <name val="Steradian Regular"/>
      <family val="3"/>
    </font>
    <font>
      <u/>
      <sz val="11"/>
      <color theme="10"/>
      <name val="Calibri"/>
      <family val="2"/>
      <scheme val="minor"/>
    </font>
    <font>
      <sz val="10"/>
      <color theme="1"/>
      <name val="Steradian Light"/>
      <family val="3"/>
    </font>
    <font>
      <sz val="12"/>
      <color rgb="FF0563C1"/>
      <name val="Steradian Light"/>
      <family val="3"/>
    </font>
    <font>
      <strike/>
      <sz val="10"/>
      <color rgb="FFFF0000"/>
      <name val="Steradian Regular"/>
      <family val="3"/>
    </font>
    <font>
      <b/>
      <sz val="10"/>
      <color theme="1"/>
      <name val="Steradian Regular"/>
      <family val="3"/>
    </font>
    <font>
      <sz val="9"/>
      <color indexed="81"/>
      <name val="Tahoma"/>
      <family val="2"/>
    </font>
    <font>
      <b/>
      <sz val="9"/>
      <color indexed="81"/>
      <name val="Tahoma"/>
      <family val="2"/>
    </font>
    <font>
      <sz val="11"/>
      <name val="Calibri"/>
      <family val="2"/>
      <scheme val="minor"/>
    </font>
    <font>
      <sz val="8"/>
      <name val="Calibri"/>
      <family val="2"/>
      <scheme val="minor"/>
    </font>
    <font>
      <sz val="10"/>
      <name val="Steradian Light"/>
      <family val="3"/>
    </font>
    <font>
      <b/>
      <sz val="11"/>
      <name val="Calibri"/>
      <family val="2"/>
    </font>
    <font>
      <sz val="11"/>
      <color rgb="FF262626"/>
      <name val="Calibri"/>
      <family val="2"/>
    </font>
    <font>
      <sz val="10"/>
      <color rgb="FF262626"/>
      <name val="Steradian Bold"/>
      <family val="3"/>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CDFAEF"/>
        <bgColor rgb="FF000000"/>
      </patternFill>
    </fill>
    <fill>
      <patternFill patternType="solid">
        <fgColor rgb="FFFFFFFF"/>
        <bgColor indexed="64"/>
      </patternFill>
    </fill>
    <fill>
      <patternFill patternType="solid">
        <fgColor rgb="FFFFFFCC"/>
        <bgColor rgb="FF000000"/>
      </patternFill>
    </fill>
    <fill>
      <patternFill patternType="solid">
        <fgColor rgb="FF94DDF4"/>
        <bgColor indexed="64"/>
      </patternFill>
    </fill>
    <fill>
      <patternFill patternType="solid">
        <fgColor rgb="FFF2F2F2"/>
        <bgColor rgb="FF000000"/>
      </patternFill>
    </fill>
    <fill>
      <patternFill patternType="solid">
        <fgColor rgb="FFFFE3E3"/>
        <bgColor rgb="FF000000"/>
      </patternFill>
    </fill>
    <fill>
      <patternFill patternType="solid">
        <fgColor rgb="FFFFFF00"/>
        <bgColor rgb="FF000000"/>
      </patternFill>
    </fill>
  </fills>
  <borders count="62">
    <border>
      <left/>
      <right/>
      <top/>
      <bottom/>
      <diagonal/>
    </border>
    <border>
      <left/>
      <right/>
      <top/>
      <bottom style="medium">
        <color indexed="64"/>
      </bottom>
      <diagonal/>
    </border>
    <border>
      <left style="thin">
        <color theme="1" tint="9.9978637043366805E-2"/>
      </left>
      <right style="thin">
        <color theme="1" tint="9.9978637043366805E-2"/>
      </right>
      <top style="thin">
        <color theme="1" tint="9.9978637043366805E-2"/>
      </top>
      <bottom style="thin">
        <color theme="1" tint="9.9978637043366805E-2"/>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indexed="64"/>
      </left>
      <right style="thin">
        <color indexed="64"/>
      </right>
      <top style="thin">
        <color indexed="64"/>
      </top>
      <bottom style="thin">
        <color indexed="64"/>
      </bottom>
      <diagonal/>
    </border>
    <border>
      <left style="thin">
        <color theme="1" tint="0.249977111117893"/>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thin">
        <color indexed="64"/>
      </left>
      <right/>
      <top style="thin">
        <color indexed="64"/>
      </top>
      <bottom style="thin">
        <color indexed="64"/>
      </bottom>
      <diagonal/>
    </border>
    <border>
      <left style="thin">
        <color theme="1" tint="0.249977111117893"/>
      </left>
      <right/>
      <top style="thin">
        <color theme="1" tint="0.249977111117893"/>
      </top>
      <bottom/>
      <diagonal/>
    </border>
    <border>
      <left style="thin">
        <color indexed="64"/>
      </left>
      <right style="thin">
        <color indexed="64"/>
      </right>
      <top style="thin">
        <color indexed="64"/>
      </top>
      <bottom/>
      <diagonal/>
    </border>
    <border>
      <left/>
      <right style="thin">
        <color theme="1" tint="0.249977111117893"/>
      </right>
      <top style="thin">
        <color theme="1" tint="0.249977111117893"/>
      </top>
      <bottom/>
      <diagonal/>
    </border>
    <border>
      <left style="thin">
        <color theme="1" tint="0.249977111117893"/>
      </left>
      <right/>
      <top style="thin">
        <color theme="1" tint="0.249977111117893"/>
      </top>
      <bottom style="thin">
        <color indexed="64"/>
      </bottom>
      <diagonal/>
    </border>
    <border>
      <left/>
      <right style="thin">
        <color theme="1" tint="0.249977111117893"/>
      </right>
      <top style="thin">
        <color theme="1" tint="0.249977111117893"/>
      </top>
      <bottom style="thin">
        <color indexed="64"/>
      </bottom>
      <diagonal/>
    </border>
    <border>
      <left/>
      <right style="thin">
        <color indexed="64"/>
      </right>
      <top style="thin">
        <color indexed="64"/>
      </top>
      <bottom style="thin">
        <color indexed="64"/>
      </bottom>
      <diagonal/>
    </border>
    <border>
      <left/>
      <right/>
      <top style="thin">
        <color theme="1" tint="0.249977111117893"/>
      </top>
      <bottom style="thin">
        <color indexed="64"/>
      </bottom>
      <diagonal/>
    </border>
    <border>
      <left/>
      <right style="thin">
        <color theme="1" tint="0.249977111117893"/>
      </right>
      <top style="thin">
        <color indexed="64"/>
      </top>
      <bottom style="thin">
        <color theme="1" tint="0.249977111117893"/>
      </bottom>
      <diagonal/>
    </border>
    <border>
      <left/>
      <right/>
      <top style="thin">
        <color theme="1" tint="0.249977111117893"/>
      </top>
      <bottom style="thin">
        <color theme="1" tint="0.249977111117893"/>
      </bottom>
      <diagonal/>
    </border>
    <border>
      <left/>
      <right/>
      <top style="thin">
        <color indexed="64"/>
      </top>
      <bottom style="thin">
        <color indexed="64"/>
      </bottom>
      <diagonal/>
    </border>
    <border>
      <left/>
      <right/>
      <top style="thin">
        <color theme="1" tint="0.249977111117893"/>
      </top>
      <bottom/>
      <diagonal/>
    </border>
    <border>
      <left style="thin">
        <color theme="1" tint="0.249977111117893"/>
      </left>
      <right/>
      <top/>
      <bottom style="thin">
        <color theme="1" tint="0.249977111117893"/>
      </bottom>
      <diagonal/>
    </border>
    <border>
      <left style="thin">
        <color theme="1" tint="0.249977111117893"/>
      </left>
      <right/>
      <top style="thin">
        <color indexed="64"/>
      </top>
      <bottom style="thin">
        <color indexed="64"/>
      </bottom>
      <diagonal/>
    </border>
    <border>
      <left/>
      <right style="thin">
        <color theme="1" tint="0.249977111117893"/>
      </right>
      <top/>
      <bottom style="thin">
        <color theme="1" tint="0.249977111117893"/>
      </bottom>
      <diagonal/>
    </border>
    <border>
      <left style="thin">
        <color theme="1" tint="9.9978637043366805E-2"/>
      </left>
      <right/>
      <top style="thin">
        <color theme="1" tint="9.9978637043366805E-2"/>
      </top>
      <bottom style="thin">
        <color theme="1" tint="9.9978637043366805E-2"/>
      </bottom>
      <diagonal/>
    </border>
    <border>
      <left/>
      <right style="thin">
        <color theme="1" tint="9.9978637043366805E-2"/>
      </right>
      <top style="thin">
        <color theme="1" tint="9.9978637043366805E-2"/>
      </top>
      <bottom style="thin">
        <color theme="1" tint="9.9978637043366805E-2"/>
      </bottom>
      <diagonal/>
    </border>
    <border>
      <left/>
      <right/>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top style="thin">
        <color indexed="64"/>
      </top>
      <bottom style="thin">
        <color theme="1" tint="0.249977111117893"/>
      </bottom>
      <diagonal/>
    </border>
    <border>
      <left style="thin">
        <color indexed="64"/>
      </left>
      <right style="thin">
        <color theme="1" tint="0.249977111117893"/>
      </right>
      <top style="thin">
        <color indexed="64"/>
      </top>
      <bottom style="thin">
        <color indexed="64"/>
      </bottom>
      <diagonal/>
    </border>
    <border>
      <left style="thin">
        <color theme="1" tint="0.249977111117893"/>
      </left>
      <right style="thin">
        <color theme="1" tint="0.249977111117893"/>
      </right>
      <top style="thin">
        <color indexed="64"/>
      </top>
      <bottom style="thin">
        <color indexed="64"/>
      </bottom>
      <diagonal/>
    </border>
    <border>
      <left style="thin">
        <color theme="1" tint="0.249977111117893"/>
      </left>
      <right/>
      <top style="thin">
        <color theme="1" tint="0.249977111117893"/>
      </top>
      <bottom style="thin">
        <color theme="1" tint="9.9978637043366805E-2"/>
      </bottom>
      <diagonal/>
    </border>
    <border>
      <left/>
      <right/>
      <top style="thin">
        <color theme="1" tint="0.249977111117893"/>
      </top>
      <bottom style="thin">
        <color theme="1" tint="9.9978637043366805E-2"/>
      </bottom>
      <diagonal/>
    </border>
    <border>
      <left/>
      <right style="thin">
        <color theme="1" tint="0.249977111117893"/>
      </right>
      <top style="thin">
        <color theme="1" tint="0.249977111117893"/>
      </top>
      <bottom style="thin">
        <color theme="1" tint="9.9978637043366805E-2"/>
      </bottom>
      <diagonal/>
    </border>
    <border>
      <left/>
      <right style="thin">
        <color indexed="64"/>
      </right>
      <top style="thin">
        <color theme="1" tint="0.249977111117893"/>
      </top>
      <bottom style="thin">
        <color indexed="64"/>
      </bottom>
      <diagonal/>
    </border>
    <border>
      <left style="thin">
        <color rgb="FF000000"/>
      </left>
      <right style="thin">
        <color rgb="FF000000"/>
      </right>
      <top style="thin">
        <color rgb="FF000000"/>
      </top>
      <bottom style="thin">
        <color rgb="FF000000"/>
      </bottom>
      <diagonal/>
    </border>
    <border>
      <left style="thin">
        <color theme="1" tint="0.249977111117893"/>
      </left>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theme="1" tint="0.249977111117893"/>
      </top>
      <bottom style="thin">
        <color indexed="64"/>
      </bottom>
      <diagonal/>
    </border>
    <border>
      <left style="thin">
        <color indexed="64"/>
      </left>
      <right/>
      <top style="thin">
        <color theme="1" tint="0.249977111117893"/>
      </top>
      <bottom style="thin">
        <color indexed="64"/>
      </bottom>
      <diagonal/>
    </border>
    <border>
      <left style="thin">
        <color rgb="FF000000"/>
      </left>
      <right/>
      <top style="thin">
        <color rgb="FF000000"/>
      </top>
      <bottom style="thin">
        <color rgb="FF000000"/>
      </bottom>
      <diagonal/>
    </border>
    <border>
      <left style="thin">
        <color theme="1" tint="9.9978637043366805E-2"/>
      </left>
      <right style="thin">
        <color theme="1" tint="9.9978637043366805E-2"/>
      </right>
      <top style="thin">
        <color theme="1" tint="9.9978637043366805E-2"/>
      </top>
      <bottom/>
      <diagonal/>
    </border>
    <border>
      <left style="thin">
        <color theme="1" tint="0.249977111117893"/>
      </left>
      <right/>
      <top/>
      <bottom/>
      <diagonal/>
    </border>
    <border>
      <left/>
      <right style="thin">
        <color theme="1" tint="0.249977111117893"/>
      </right>
      <top/>
      <bottom/>
      <diagonal/>
    </border>
    <border>
      <left/>
      <right style="thin">
        <color theme="1" tint="9.9978637043366805E-2"/>
      </right>
      <top style="thin">
        <color indexed="64"/>
      </top>
      <bottom style="thin">
        <color indexed="64"/>
      </bottom>
      <diagonal/>
    </border>
    <border>
      <left style="thin">
        <color theme="1" tint="9.9978637043366805E-2"/>
      </left>
      <right style="thin">
        <color theme="1" tint="9.9978637043366805E-2"/>
      </right>
      <top style="thin">
        <color indexed="64"/>
      </top>
      <bottom style="thin">
        <color indexed="64"/>
      </bottom>
      <diagonal/>
    </border>
    <border>
      <left style="thin">
        <color theme="1" tint="9.9978637043366805E-2"/>
      </left>
      <right/>
      <top style="thin">
        <color indexed="64"/>
      </top>
      <bottom style="thin">
        <color indexed="64"/>
      </bottom>
      <diagonal/>
    </border>
    <border>
      <left style="thin">
        <color theme="1" tint="9.9978637043366805E-2"/>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5C5C5C"/>
      </left>
      <right style="thin">
        <color rgb="FF5C5C5C"/>
      </right>
      <top style="thin">
        <color rgb="FF5C5C5C"/>
      </top>
      <bottom style="thin">
        <color rgb="FF5C5C5C"/>
      </bottom>
      <diagonal/>
    </border>
    <border>
      <left/>
      <right style="thin">
        <color rgb="FF5C5C5C"/>
      </right>
      <top style="thin">
        <color rgb="FF5C5C5C"/>
      </top>
      <bottom style="thin">
        <color rgb="FF5C5C5C"/>
      </bottom>
      <diagonal/>
    </border>
    <border>
      <left/>
      <right/>
      <top style="thin">
        <color rgb="FF5C5C5C"/>
      </top>
      <bottom style="thin">
        <color rgb="FF5C5C5C"/>
      </bottom>
      <diagonal/>
    </border>
    <border>
      <left style="thin">
        <color rgb="FF5C5C5C"/>
      </left>
      <right style="thin">
        <color rgb="FF5C5C5C"/>
      </right>
      <top/>
      <bottom style="thin">
        <color rgb="FF5C5C5C"/>
      </bottom>
      <diagonal/>
    </border>
    <border>
      <left/>
      <right style="thin">
        <color rgb="FF5C5C5C"/>
      </right>
      <top/>
      <bottom style="thin">
        <color rgb="FF5C5C5C"/>
      </bottom>
      <diagonal/>
    </border>
    <border>
      <left style="thin">
        <color rgb="FF5C5C5C"/>
      </left>
      <right/>
      <top style="thin">
        <color rgb="FF5C5C5C"/>
      </top>
      <bottom style="thin">
        <color rgb="FF5C5C5C"/>
      </bottom>
      <diagonal/>
    </border>
    <border>
      <left style="thin">
        <color indexed="64"/>
      </left>
      <right style="thin">
        <color indexed="64"/>
      </right>
      <top/>
      <bottom style="thin">
        <color indexed="64"/>
      </bottom>
      <diagonal/>
    </border>
    <border>
      <left/>
      <right style="thin">
        <color rgb="FF000000"/>
      </right>
      <top style="thin">
        <color indexed="64"/>
      </top>
      <bottom style="thin">
        <color indexed="64"/>
      </bottom>
      <diagonal/>
    </border>
    <border>
      <left style="thin">
        <color rgb="FF5C5C5C"/>
      </left>
      <right style="thin">
        <color indexed="64"/>
      </right>
      <top style="thin">
        <color indexed="64"/>
      </top>
      <bottom style="thin">
        <color rgb="FF5C5C5C"/>
      </bottom>
      <diagonal/>
    </border>
    <border>
      <left style="thin">
        <color rgb="FF5C5C5C"/>
      </left>
      <right style="thin">
        <color indexed="64"/>
      </right>
      <top style="thin">
        <color rgb="FF5C5C5C"/>
      </top>
      <bottom style="thin">
        <color rgb="FF5C5C5C"/>
      </bottom>
      <diagonal/>
    </border>
    <border>
      <left/>
      <right style="thin">
        <color rgb="FF000000"/>
      </right>
      <top style="thin">
        <color rgb="FF000000"/>
      </top>
      <bottom style="thin">
        <color rgb="FF000000"/>
      </bottom>
      <diagonal/>
    </border>
  </borders>
  <cellStyleXfs count="4">
    <xf numFmtId="0" fontId="0" fillId="0" borderId="0"/>
    <xf numFmtId="9" fontId="1"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cellStyleXfs>
  <cellXfs count="451">
    <xf numFmtId="0" fontId="0" fillId="0" borderId="0" xfId="0"/>
    <xf numFmtId="0" fontId="2" fillId="0" borderId="0" xfId="0" applyFont="1"/>
    <xf numFmtId="0" fontId="3" fillId="0" borderId="0" xfId="0" applyFont="1"/>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9" fontId="3" fillId="0" borderId="0" xfId="0" applyNumberFormat="1" applyFont="1" applyAlignment="1">
      <alignment horizontal="center" vertical="center"/>
    </xf>
    <xf numFmtId="10" fontId="3" fillId="0" borderId="0" xfId="0" applyNumberFormat="1" applyFont="1" applyAlignment="1">
      <alignment horizontal="center" vertical="center"/>
    </xf>
    <xf numFmtId="0" fontId="3" fillId="0" borderId="0" xfId="0" applyFont="1" applyAlignment="1">
      <alignment vertical="center" wrapText="1"/>
    </xf>
    <xf numFmtId="0" fontId="6" fillId="0" borderId="0" xfId="0" applyFont="1"/>
    <xf numFmtId="0" fontId="7" fillId="0" borderId="0" xfId="0" applyFont="1"/>
    <xf numFmtId="0" fontId="0" fillId="0" borderId="0" xfId="0" applyAlignment="1">
      <alignment horizontal="center"/>
    </xf>
    <xf numFmtId="9" fontId="3" fillId="0" borderId="0" xfId="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9" fontId="3" fillId="0" borderId="0" xfId="0" applyNumberFormat="1" applyFont="1" applyAlignment="1">
      <alignment horizontal="center" vertical="center" wrapText="1"/>
    </xf>
    <xf numFmtId="10" fontId="3"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4" fillId="2" borderId="1" xfId="0" applyFont="1" applyFill="1" applyBorder="1" applyAlignment="1">
      <alignment horizontal="center" vertical="center" wrapText="1"/>
    </xf>
    <xf numFmtId="0" fontId="2" fillId="0" borderId="0" xfId="0" applyFont="1" applyAlignment="1">
      <alignment horizontal="left"/>
    </xf>
    <xf numFmtId="0" fontId="5" fillId="0" borderId="0" xfId="0" applyFont="1" applyAlignment="1">
      <alignment vertical="center" wrapText="1"/>
    </xf>
    <xf numFmtId="0" fontId="2" fillId="0" borderId="0" xfId="0" applyFont="1" applyAlignment="1">
      <alignment wrapText="1"/>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xf>
    <xf numFmtId="0" fontId="2" fillId="2" borderId="0" xfId="0" applyFont="1" applyFill="1"/>
    <xf numFmtId="0" fontId="4" fillId="0" borderId="0" xfId="0" applyFont="1" applyAlignment="1">
      <alignment horizontal="center" vertical="center"/>
    </xf>
    <xf numFmtId="0" fontId="9" fillId="0" borderId="0" xfId="0" applyFont="1"/>
    <xf numFmtId="0" fontId="4" fillId="3" borderId="2" xfId="0" applyFont="1" applyFill="1" applyBorder="1" applyAlignment="1">
      <alignment horizontal="center" vertical="center"/>
    </xf>
    <xf numFmtId="0" fontId="3" fillId="3" borderId="2" xfId="0" applyFont="1" applyFill="1" applyBorder="1" applyAlignment="1">
      <alignment horizontal="center" vertical="center"/>
    </xf>
    <xf numFmtId="10" fontId="3" fillId="3" borderId="2" xfId="0" applyNumberFormat="1" applyFont="1" applyFill="1" applyBorder="1" applyAlignment="1">
      <alignment horizontal="center" vertical="center"/>
    </xf>
    <xf numFmtId="0" fontId="2" fillId="2" borderId="0" xfId="0" applyFont="1" applyFill="1" applyAlignment="1">
      <alignment horizontal="left"/>
    </xf>
    <xf numFmtId="0" fontId="4" fillId="3"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6" borderId="0" xfId="0" applyFont="1" applyFill="1" applyAlignment="1">
      <alignment horizontal="center" vertical="center" wrapText="1"/>
    </xf>
    <xf numFmtId="0" fontId="3" fillId="4" borderId="0" xfId="0" applyFont="1" applyFill="1" applyAlignment="1">
      <alignment horizontal="center" vertical="center" wrapText="1"/>
    </xf>
    <xf numFmtId="0" fontId="3" fillId="5" borderId="0" xfId="0" applyFont="1" applyFill="1" applyAlignment="1">
      <alignment horizontal="center" vertical="center" wrapText="1"/>
    </xf>
    <xf numFmtId="9" fontId="3" fillId="3" borderId="3" xfId="1" applyFont="1" applyFill="1" applyBorder="1" applyAlignment="1">
      <alignment horizontal="center" vertical="center"/>
    </xf>
    <xf numFmtId="2" fontId="3" fillId="3" borderId="3" xfId="0" applyNumberFormat="1" applyFont="1" applyFill="1" applyBorder="1" applyAlignment="1">
      <alignment horizontal="center" vertical="center" wrapText="1"/>
    </xf>
    <xf numFmtId="2" fontId="3" fillId="3" borderId="3" xfId="0" applyNumberFormat="1" applyFont="1" applyFill="1" applyBorder="1" applyAlignment="1">
      <alignment horizontal="left" vertical="center" wrapText="1"/>
    </xf>
    <xf numFmtId="2" fontId="3" fillId="0" borderId="0" xfId="0" applyNumberFormat="1" applyFont="1" applyAlignment="1">
      <alignment vertical="center" wrapText="1"/>
    </xf>
    <xf numFmtId="0" fontId="2" fillId="2" borderId="0" xfId="0" applyFont="1" applyFill="1" applyAlignment="1">
      <alignment wrapText="1"/>
    </xf>
    <xf numFmtId="0" fontId="4" fillId="3" borderId="3" xfId="0" applyFont="1" applyFill="1" applyBorder="1" applyAlignment="1">
      <alignment horizontal="center" vertical="center" wrapText="1"/>
    </xf>
    <xf numFmtId="0" fontId="4" fillId="0" borderId="0" xfId="0" applyFont="1" applyAlignment="1">
      <alignment horizontal="center" vertical="center" wrapText="1"/>
    </xf>
    <xf numFmtId="0" fontId="9" fillId="0" borderId="0" xfId="0" applyFont="1" applyAlignment="1">
      <alignment wrapText="1"/>
    </xf>
    <xf numFmtId="0" fontId="6" fillId="0" borderId="0" xfId="0" applyFont="1" applyAlignment="1">
      <alignment wrapText="1"/>
    </xf>
    <xf numFmtId="0" fontId="7" fillId="0" borderId="0" xfId="0" applyFont="1" applyAlignment="1">
      <alignment wrapText="1"/>
    </xf>
    <xf numFmtId="9" fontId="3" fillId="3" borderId="3" xfId="1" applyFont="1" applyFill="1" applyBorder="1" applyAlignment="1">
      <alignment horizontal="center" vertical="center" wrapText="1"/>
    </xf>
    <xf numFmtId="49" fontId="3" fillId="0" borderId="0" xfId="0" applyNumberFormat="1" applyFont="1" applyAlignment="1">
      <alignment horizontal="lef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horizontal="center" vertical="center"/>
    </xf>
    <xf numFmtId="10" fontId="3" fillId="3" borderId="3" xfId="1" applyNumberFormat="1" applyFont="1" applyFill="1" applyBorder="1" applyAlignment="1">
      <alignment horizontal="center" vertical="center" wrapText="1"/>
    </xf>
    <xf numFmtId="0" fontId="0" fillId="0" borderId="0" xfId="0" applyAlignment="1">
      <alignment wrapText="1"/>
    </xf>
    <xf numFmtId="0" fontId="2" fillId="2" borderId="0" xfId="0" applyFont="1" applyFill="1" applyAlignment="1">
      <alignment horizontal="left" vertical="center"/>
    </xf>
    <xf numFmtId="9" fontId="3" fillId="3" borderId="4" xfId="1" applyFont="1" applyFill="1" applyBorder="1" applyAlignment="1">
      <alignment horizontal="center" vertical="center"/>
    </xf>
    <xf numFmtId="0" fontId="3" fillId="3" borderId="6" xfId="0" applyFont="1" applyFill="1" applyBorder="1" applyAlignment="1">
      <alignment horizontal="left" vertical="center" wrapText="1"/>
    </xf>
    <xf numFmtId="164" fontId="3" fillId="3" borderId="4" xfId="1"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9" fontId="3" fillId="3" borderId="4" xfId="1" applyFont="1" applyFill="1" applyBorder="1" applyAlignment="1">
      <alignment horizontal="center" vertical="center" wrapText="1"/>
    </xf>
    <xf numFmtId="2" fontId="3" fillId="3" borderId="4" xfId="0" applyNumberFormat="1" applyFont="1" applyFill="1" applyBorder="1" applyAlignment="1">
      <alignment horizontal="center" vertical="center" wrapText="1"/>
    </xf>
    <xf numFmtId="0" fontId="3" fillId="3" borderId="6" xfId="0" applyFont="1" applyFill="1" applyBorder="1" applyAlignment="1">
      <alignment horizontal="left" vertical="top" wrapText="1"/>
    </xf>
    <xf numFmtId="10" fontId="3" fillId="3" borderId="4" xfId="1"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10" fontId="10" fillId="7" borderId="4"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9" fontId="3" fillId="3" borderId="3"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2" fillId="3" borderId="3" xfId="0" applyFont="1" applyFill="1" applyBorder="1" applyAlignment="1">
      <alignment horizontal="center" vertical="center" wrapText="1"/>
    </xf>
    <xf numFmtId="49" fontId="11" fillId="3" borderId="3" xfId="0" applyNumberFormat="1" applyFont="1" applyFill="1" applyBorder="1" applyAlignment="1">
      <alignment horizontal="left" vertical="center" wrapText="1"/>
    </xf>
    <xf numFmtId="1" fontId="11" fillId="3" borderId="3" xfId="1"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vertical="center"/>
    </xf>
    <xf numFmtId="9" fontId="3" fillId="4" borderId="0" xfId="1" applyFont="1" applyFill="1" applyAlignment="1">
      <alignment horizontal="center" vertical="center" wrapText="1"/>
    </xf>
    <xf numFmtId="0" fontId="11" fillId="0" borderId="0" xfId="0" applyFont="1" applyAlignment="1">
      <alignment horizontal="center" vertical="center" wrapText="1"/>
    </xf>
    <xf numFmtId="49" fontId="11" fillId="0" borderId="0" xfId="0" applyNumberFormat="1" applyFont="1" applyAlignment="1">
      <alignment horizontal="left" vertical="center" wrapText="1"/>
    </xf>
    <xf numFmtId="0" fontId="3" fillId="3" borderId="14" xfId="0" applyFont="1" applyFill="1" applyBorder="1" applyAlignment="1">
      <alignment horizontal="left" vertical="center" wrapText="1"/>
    </xf>
    <xf numFmtId="10" fontId="3" fillId="3" borderId="8" xfId="1"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2" xfId="0" applyFont="1" applyFill="1" applyBorder="1" applyAlignment="1">
      <alignment horizontal="center" vertical="center"/>
    </xf>
    <xf numFmtId="0" fontId="4" fillId="2" borderId="4" xfId="0" applyFont="1" applyFill="1" applyBorder="1" applyAlignment="1">
      <alignment horizontal="center" vertical="center" wrapText="1"/>
    </xf>
    <xf numFmtId="10" fontId="3" fillId="3" borderId="4" xfId="1" applyNumberFormat="1" applyFont="1" applyFill="1" applyBorder="1" applyAlignment="1">
      <alignment horizontal="center" vertical="center"/>
    </xf>
    <xf numFmtId="0" fontId="3" fillId="3" borderId="6" xfId="0" applyFont="1" applyFill="1" applyBorder="1" applyAlignment="1">
      <alignment horizontal="center" vertical="center" wrapText="1"/>
    </xf>
    <xf numFmtId="165" fontId="3" fillId="3" borderId="21" xfId="1" applyNumberFormat="1" applyFont="1" applyFill="1" applyBorder="1" applyAlignment="1">
      <alignment horizontal="center" vertical="center"/>
    </xf>
    <xf numFmtId="2" fontId="3" fillId="3" borderId="21" xfId="0" applyNumberFormat="1" applyFont="1" applyFill="1" applyBorder="1" applyAlignment="1">
      <alignment horizontal="center" vertical="center"/>
    </xf>
    <xf numFmtId="0" fontId="2" fillId="0" borderId="0" xfId="0" applyFont="1" applyAlignment="1">
      <alignment horizontal="center" vertical="center"/>
    </xf>
    <xf numFmtId="0" fontId="11"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10" fontId="3" fillId="3" borderId="7" xfId="1" applyNumberFormat="1" applyFont="1" applyFill="1" applyBorder="1" applyAlignment="1">
      <alignment horizontal="center" vertical="center" wrapText="1"/>
    </xf>
    <xf numFmtId="0" fontId="6" fillId="3" borderId="6" xfId="0" applyFont="1" applyFill="1" applyBorder="1" applyAlignment="1">
      <alignment horizontal="left" vertical="center" wrapText="1"/>
    </xf>
    <xf numFmtId="2" fontId="3" fillId="3" borderId="8" xfId="0" applyNumberFormat="1" applyFont="1" applyFill="1" applyBorder="1" applyAlignment="1">
      <alignment horizontal="center" vertical="center" wrapText="1"/>
    </xf>
    <xf numFmtId="0" fontId="3" fillId="3" borderId="3" xfId="0" applyFont="1" applyFill="1" applyBorder="1" applyAlignment="1">
      <alignment horizontal="left" vertical="top" wrapText="1"/>
    </xf>
    <xf numFmtId="0" fontId="3" fillId="3" borderId="2" xfId="0" applyFont="1" applyFill="1" applyBorder="1" applyAlignment="1">
      <alignment horizontal="center" vertical="center" wrapText="1"/>
    </xf>
    <xf numFmtId="9" fontId="3" fillId="6" borderId="4" xfId="1" applyFont="1" applyFill="1" applyBorder="1" applyAlignment="1">
      <alignment horizontal="center" vertical="center" wrapText="1"/>
    </xf>
    <xf numFmtId="0" fontId="4" fillId="0" borderId="1" xfId="0" applyFont="1" applyBorder="1" applyAlignment="1">
      <alignment horizontal="center" vertical="center" wrapText="1"/>
    </xf>
    <xf numFmtId="2" fontId="3" fillId="3" borderId="4" xfId="0" applyNumberFormat="1" applyFont="1" applyFill="1" applyBorder="1" applyAlignment="1">
      <alignment horizontal="center" vertical="center"/>
    </xf>
    <xf numFmtId="9" fontId="3" fillId="4" borderId="0" xfId="0" applyNumberFormat="1" applyFont="1" applyFill="1" applyAlignment="1">
      <alignment horizontal="center" vertical="center" wrapText="1"/>
    </xf>
    <xf numFmtId="9" fontId="12" fillId="3" borderId="3" xfId="1" applyFont="1" applyFill="1" applyBorder="1" applyAlignment="1">
      <alignment horizontal="center" vertical="center" wrapText="1"/>
    </xf>
    <xf numFmtId="0" fontId="3" fillId="3" borderId="6" xfId="0" applyFont="1" applyFill="1" applyBorder="1" applyAlignment="1">
      <alignment vertical="center" wrapText="1"/>
    </xf>
    <xf numFmtId="0" fontId="11" fillId="3" borderId="6" xfId="0" applyFont="1" applyFill="1" applyBorder="1" applyAlignment="1">
      <alignment horizontal="left" vertical="center" wrapText="1"/>
    </xf>
    <xf numFmtId="1" fontId="3" fillId="3" borderId="4" xfId="1" applyNumberFormat="1"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3" xfId="0" applyFont="1" applyFill="1" applyBorder="1" applyAlignment="1">
      <alignment horizontal="left" vertical="center" wrapText="1"/>
    </xf>
    <xf numFmtId="0" fontId="18" fillId="3" borderId="6" xfId="0" applyFont="1" applyFill="1" applyBorder="1" applyAlignment="1">
      <alignment horizontal="center" vertical="center" wrapText="1"/>
    </xf>
    <xf numFmtId="1" fontId="11" fillId="3" borderId="5" xfId="0" applyNumberFormat="1" applyFont="1" applyFill="1" applyBorder="1" applyAlignment="1">
      <alignment horizontal="center" vertical="center" wrapText="1"/>
    </xf>
    <xf numFmtId="1" fontId="11" fillId="3" borderId="4" xfId="0" applyNumberFormat="1" applyFont="1" applyFill="1" applyBorder="1" applyAlignment="1">
      <alignment horizontal="center" vertical="center" wrapText="1"/>
    </xf>
    <xf numFmtId="2" fontId="3" fillId="0" borderId="0" xfId="0" applyNumberFormat="1" applyFont="1" applyAlignment="1">
      <alignment horizontal="center" vertical="center" wrapText="1"/>
    </xf>
    <xf numFmtId="10" fontId="0" fillId="0" borderId="0" xfId="0" applyNumberFormat="1"/>
    <xf numFmtId="2" fontId="3" fillId="3" borderId="26" xfId="0" applyNumberFormat="1" applyFont="1" applyFill="1" applyBorder="1" applyAlignment="1">
      <alignment horizontal="center" vertical="center" wrapText="1"/>
    </xf>
    <xf numFmtId="9" fontId="3" fillId="3" borderId="26" xfId="1" applyFont="1" applyFill="1" applyBorder="1" applyAlignment="1">
      <alignment horizontal="center" vertical="center"/>
    </xf>
    <xf numFmtId="0" fontId="0" fillId="0" borderId="0" xfId="0" applyAlignment="1">
      <alignment horizontal="center" vertical="center" wrapText="1"/>
    </xf>
    <xf numFmtId="10" fontId="3" fillId="3" borderId="8" xfId="1" applyNumberFormat="1" applyFont="1" applyFill="1" applyBorder="1" applyAlignment="1">
      <alignment horizontal="center" vertical="center"/>
    </xf>
    <xf numFmtId="0" fontId="4" fillId="3" borderId="6" xfId="0" applyFont="1" applyFill="1" applyBorder="1" applyAlignment="1">
      <alignment horizontal="center" vertical="center"/>
    </xf>
    <xf numFmtId="10" fontId="3" fillId="3" borderId="6" xfId="0" applyNumberFormat="1" applyFont="1" applyFill="1" applyBorder="1" applyAlignment="1">
      <alignment vertical="center"/>
    </xf>
    <xf numFmtId="2" fontId="3" fillId="3" borderId="6" xfId="0" applyNumberFormat="1" applyFont="1" applyFill="1" applyBorder="1" applyAlignment="1">
      <alignment horizontal="left" vertical="center" wrapText="1"/>
    </xf>
    <xf numFmtId="9" fontId="3" fillId="3" borderId="10" xfId="1" applyFont="1" applyFill="1" applyBorder="1" applyAlignment="1">
      <alignment horizontal="center" vertical="center"/>
    </xf>
    <xf numFmtId="10" fontId="3" fillId="3" borderId="4" xfId="0" applyNumberFormat="1" applyFont="1" applyFill="1" applyBorder="1" applyAlignment="1">
      <alignment horizontal="center" vertical="center"/>
    </xf>
    <xf numFmtId="164" fontId="6" fillId="3" borderId="4" xfId="1" applyNumberFormat="1" applyFont="1" applyFill="1" applyBorder="1" applyAlignment="1">
      <alignment horizontal="center" vertical="center" wrapText="1"/>
    </xf>
    <xf numFmtId="10" fontId="3" fillId="3" borderId="4" xfId="1" applyNumberFormat="1" applyFont="1" applyFill="1" applyBorder="1" applyAlignment="1">
      <alignment vertical="center" wrapText="1"/>
    </xf>
    <xf numFmtId="9" fontId="3" fillId="3" borderId="4" xfId="1" applyFont="1" applyFill="1" applyBorder="1" applyAlignment="1">
      <alignment vertical="center"/>
    </xf>
    <xf numFmtId="9" fontId="3" fillId="3" borderId="4" xfId="1" applyFont="1" applyFill="1" applyBorder="1" applyAlignment="1">
      <alignment vertical="center" wrapText="1"/>
    </xf>
    <xf numFmtId="164" fontId="3" fillId="3" borderId="4" xfId="1" applyNumberFormat="1" applyFont="1" applyFill="1" applyBorder="1" applyAlignment="1">
      <alignment vertical="center" wrapText="1"/>
    </xf>
    <xf numFmtId="10" fontId="3" fillId="3" borderId="4" xfId="0" applyNumberFormat="1" applyFont="1" applyFill="1" applyBorder="1" applyAlignment="1">
      <alignment vertical="center"/>
    </xf>
    <xf numFmtId="2" fontId="3" fillId="3" borderId="4" xfId="0" applyNumberFormat="1" applyFont="1" applyFill="1" applyBorder="1" applyAlignment="1">
      <alignment vertical="center" wrapText="1"/>
    </xf>
    <xf numFmtId="1" fontId="3" fillId="3" borderId="4" xfId="1" applyNumberFormat="1" applyFont="1" applyFill="1" applyBorder="1" applyAlignment="1">
      <alignment vertical="center" wrapText="1"/>
    </xf>
    <xf numFmtId="1" fontId="3" fillId="3" borderId="2" xfId="0" applyNumberFormat="1" applyFont="1" applyFill="1" applyBorder="1" applyAlignment="1">
      <alignment horizontal="center" vertical="center"/>
    </xf>
    <xf numFmtId="0" fontId="4" fillId="2" borderId="8" xfId="0" applyFont="1" applyFill="1" applyBorder="1" applyAlignment="1">
      <alignment horizontal="center" vertical="center" wrapText="1"/>
    </xf>
    <xf numFmtId="10" fontId="10" fillId="7" borderId="8" xfId="0" applyNumberFormat="1" applyFont="1" applyFill="1" applyBorder="1" applyAlignment="1">
      <alignment horizontal="center" vertical="center" wrapText="1"/>
    </xf>
    <xf numFmtId="10" fontId="3" fillId="6" borderId="4" xfId="1" applyNumberFormat="1" applyFont="1" applyFill="1" applyBorder="1" applyAlignment="1">
      <alignment horizontal="center" vertical="center" wrapText="1"/>
    </xf>
    <xf numFmtId="0" fontId="3" fillId="3" borderId="4" xfId="0" applyFont="1" applyFill="1" applyBorder="1" applyAlignment="1">
      <alignment horizontal="center" vertical="center"/>
    </xf>
    <xf numFmtId="2" fontId="3" fillId="3" borderId="4" xfId="1" applyNumberFormat="1" applyFont="1" applyFill="1" applyBorder="1" applyAlignment="1">
      <alignment vertical="center" wrapText="1"/>
    </xf>
    <xf numFmtId="9" fontId="11" fillId="9" borderId="4" xfId="0" applyNumberFormat="1" applyFont="1" applyFill="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vertical="center"/>
    </xf>
    <xf numFmtId="9" fontId="3" fillId="3" borderId="2" xfId="0" applyNumberFormat="1" applyFont="1" applyFill="1" applyBorder="1" applyAlignment="1">
      <alignment horizontal="center" vertical="center"/>
    </xf>
    <xf numFmtId="9" fontId="3" fillId="3" borderId="2" xfId="1" applyFont="1" applyFill="1" applyBorder="1" applyAlignment="1">
      <alignment horizontal="center" vertical="center"/>
    </xf>
    <xf numFmtId="0" fontId="3" fillId="3" borderId="2" xfId="1" applyNumberFormat="1" applyFont="1" applyFill="1" applyBorder="1" applyAlignment="1">
      <alignment horizontal="center" vertical="center"/>
    </xf>
    <xf numFmtId="0" fontId="19" fillId="0" borderId="0" xfId="0" applyFont="1" applyAlignment="1">
      <alignment vertical="center"/>
    </xf>
    <xf numFmtId="0" fontId="20" fillId="0" borderId="0" xfId="0" applyFont="1" applyAlignment="1">
      <alignment horizontal="center" vertical="center" wrapText="1"/>
    </xf>
    <xf numFmtId="49" fontId="20" fillId="0" borderId="0" xfId="0" applyNumberFormat="1" applyFont="1" applyAlignment="1">
      <alignment horizontal="left" vertical="center" wrapText="1"/>
    </xf>
    <xf numFmtId="0" fontId="20" fillId="4" borderId="0" xfId="0" applyFont="1" applyFill="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10" fontId="3" fillId="3" borderId="21" xfId="0" applyNumberFormat="1" applyFont="1" applyFill="1" applyBorder="1" applyAlignment="1">
      <alignment horizontal="center" vertical="center"/>
    </xf>
    <xf numFmtId="10" fontId="11" fillId="3" borderId="4" xfId="1" applyNumberFormat="1" applyFont="1" applyFill="1" applyBorder="1" applyAlignment="1">
      <alignment horizontal="center" vertical="center" wrapText="1"/>
    </xf>
    <xf numFmtId="10" fontId="10" fillId="7" borderId="34" xfId="0" applyNumberFormat="1" applyFont="1" applyFill="1" applyBorder="1" applyAlignment="1">
      <alignment horizontal="center" vertical="center" wrapText="1"/>
    </xf>
    <xf numFmtId="164" fontId="3" fillId="3" borderId="34" xfId="1" applyNumberFormat="1" applyFont="1" applyFill="1" applyBorder="1" applyAlignment="1">
      <alignment horizontal="center" vertical="center" wrapText="1"/>
    </xf>
    <xf numFmtId="10" fontId="3" fillId="3" borderId="35" xfId="0" applyNumberFormat="1" applyFont="1" applyFill="1" applyBorder="1" applyAlignment="1">
      <alignment horizontal="center" vertical="center"/>
    </xf>
    <xf numFmtId="10" fontId="10" fillId="7" borderId="10" xfId="0" applyNumberFormat="1" applyFont="1" applyFill="1" applyBorder="1" applyAlignment="1">
      <alignment horizontal="center" vertical="center" wrapText="1"/>
    </xf>
    <xf numFmtId="2" fontId="3" fillId="0" borderId="34" xfId="0" applyNumberFormat="1" applyFont="1" applyBorder="1" applyAlignment="1">
      <alignment horizontal="center" vertical="center"/>
    </xf>
    <xf numFmtId="0" fontId="0" fillId="0" borderId="4" xfId="0" applyBorder="1"/>
    <xf numFmtId="0" fontId="3" fillId="0" borderId="4" xfId="0" applyFont="1" applyBorder="1" applyAlignment="1">
      <alignment vertical="center" wrapText="1"/>
    </xf>
    <xf numFmtId="1" fontId="3" fillId="3" borderId="8" xfId="1" applyNumberFormat="1" applyFont="1" applyFill="1" applyBorder="1" applyAlignment="1">
      <alignment horizontal="center" vertical="center" wrapText="1"/>
    </xf>
    <xf numFmtId="164" fontId="3" fillId="0" borderId="4" xfId="1" applyNumberFormat="1" applyFont="1" applyFill="1" applyBorder="1" applyAlignment="1">
      <alignment horizontal="center" vertical="center" wrapText="1"/>
    </xf>
    <xf numFmtId="10" fontId="3" fillId="0" borderId="3" xfId="1" applyNumberFormat="1" applyFont="1" applyFill="1" applyBorder="1" applyAlignment="1">
      <alignment horizontal="center" vertical="center" wrapText="1"/>
    </xf>
    <xf numFmtId="10" fontId="3" fillId="0" borderId="4" xfId="1" applyNumberFormat="1" applyFont="1" applyFill="1" applyBorder="1" applyAlignment="1">
      <alignment horizontal="center" vertical="center" wrapText="1"/>
    </xf>
    <xf numFmtId="164" fontId="3" fillId="0" borderId="3" xfId="1" applyNumberFormat="1" applyFont="1" applyFill="1" applyBorder="1" applyAlignment="1">
      <alignment horizontal="center" vertical="center" wrapText="1"/>
    </xf>
    <xf numFmtId="2" fontId="3" fillId="0" borderId="3" xfId="0" applyNumberFormat="1" applyFont="1" applyBorder="1" applyAlignment="1">
      <alignment horizontal="center" vertical="center" wrapText="1"/>
    </xf>
    <xf numFmtId="10" fontId="3" fillId="0" borderId="26"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164" fontId="3" fillId="3" borderId="26" xfId="1" applyNumberFormat="1" applyFont="1" applyFill="1" applyBorder="1" applyAlignment="1">
      <alignment horizontal="center" vertical="center" wrapText="1"/>
    </xf>
    <xf numFmtId="0" fontId="2" fillId="2" borderId="4" xfId="0" applyFont="1" applyFill="1" applyBorder="1" applyAlignment="1">
      <alignment horizontal="center" vertical="center"/>
    </xf>
    <xf numFmtId="9" fontId="3" fillId="3" borderId="21" xfId="1" applyFont="1" applyFill="1" applyBorder="1" applyAlignment="1">
      <alignment horizontal="center" vertical="center"/>
    </xf>
    <xf numFmtId="0" fontId="5" fillId="0" borderId="0" xfId="0" applyFont="1" applyAlignment="1" applyProtection="1">
      <alignment vertical="center"/>
      <protection locked="0"/>
    </xf>
    <xf numFmtId="0" fontId="2" fillId="2" borderId="0" xfId="0" applyFont="1" applyFill="1" applyAlignment="1" applyProtection="1">
      <alignment horizontal="center" vertical="center"/>
      <protection locked="0"/>
    </xf>
    <xf numFmtId="0" fontId="2" fillId="2" borderId="0" xfId="0" applyFont="1" applyFill="1" applyAlignment="1" applyProtection="1">
      <alignment vertical="center" wrapText="1"/>
      <protection locked="0"/>
    </xf>
    <xf numFmtId="0" fontId="2" fillId="2" borderId="0" xfId="0" applyFont="1" applyFill="1" applyAlignment="1" applyProtection="1">
      <alignment vertical="center"/>
      <protection locked="0"/>
    </xf>
    <xf numFmtId="0" fontId="2" fillId="0" borderId="0" xfId="0" applyFont="1" applyAlignment="1" applyProtection="1">
      <alignment vertical="center"/>
      <protection locked="0"/>
    </xf>
    <xf numFmtId="0" fontId="4" fillId="3" borderId="3"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9" fillId="0" borderId="0" xfId="0" applyFont="1" applyAlignment="1" applyProtection="1">
      <alignment wrapText="1"/>
      <protection locked="0"/>
    </xf>
    <xf numFmtId="0" fontId="3" fillId="3" borderId="3"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3" fillId="0" borderId="0" xfId="0" applyFont="1" applyAlignment="1" applyProtection="1">
      <alignment vertical="center" wrapText="1"/>
      <protection locked="0"/>
    </xf>
    <xf numFmtId="10" fontId="3" fillId="3" borderId="21" xfId="0" applyNumberFormat="1" applyFont="1" applyFill="1" applyBorder="1" applyAlignment="1" applyProtection="1">
      <alignment horizontal="center" vertical="center"/>
      <protection locked="0"/>
    </xf>
    <xf numFmtId="10" fontId="3" fillId="3" borderId="2" xfId="1" applyNumberFormat="1" applyFont="1" applyFill="1" applyBorder="1" applyAlignment="1" applyProtection="1">
      <alignment horizontal="center" vertical="center"/>
      <protection locked="0"/>
    </xf>
    <xf numFmtId="2" fontId="3" fillId="3" borderId="21" xfId="0" applyNumberFormat="1"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10" fontId="3" fillId="3" borderId="42" xfId="1" applyNumberFormat="1" applyFont="1" applyFill="1" applyBorder="1" applyAlignment="1" applyProtection="1">
      <alignment horizontal="center" vertical="center"/>
      <protection locked="0"/>
    </xf>
    <xf numFmtId="0" fontId="24" fillId="3" borderId="2" xfId="2" applyFont="1" applyFill="1" applyBorder="1" applyAlignment="1" applyProtection="1">
      <alignment horizontal="center" vertical="center" wrapText="1"/>
      <protection locked="0"/>
    </xf>
    <xf numFmtId="0" fontId="3" fillId="0" borderId="0" xfId="0" applyFont="1" applyAlignment="1" applyProtection="1">
      <alignment vertical="center"/>
      <protection locked="0"/>
    </xf>
    <xf numFmtId="0" fontId="3" fillId="3" borderId="28"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9" fontId="3" fillId="3" borderId="29" xfId="0"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protection locked="0"/>
    </xf>
    <xf numFmtId="1" fontId="3" fillId="3" borderId="3" xfId="1" applyNumberFormat="1" applyFont="1" applyFill="1" applyBorder="1" applyAlignment="1" applyProtection="1">
      <alignment horizontal="center" vertical="center" wrapText="1"/>
    </xf>
    <xf numFmtId="9" fontId="12" fillId="3" borderId="5" xfId="0" applyNumberFormat="1" applyFont="1" applyFill="1" applyBorder="1" applyAlignment="1">
      <alignment horizontal="center" vertical="center" wrapText="1"/>
    </xf>
    <xf numFmtId="2" fontId="10" fillId="7" borderId="34" xfId="0" applyNumberFormat="1" applyFont="1" applyFill="1" applyBorder="1" applyAlignment="1">
      <alignment horizontal="center" vertical="center" wrapText="1"/>
    </xf>
    <xf numFmtId="2" fontId="3" fillId="3" borderId="4" xfId="1" applyNumberFormat="1" applyFont="1" applyFill="1" applyBorder="1" applyAlignment="1">
      <alignment horizontal="center" vertical="center" wrapText="1"/>
    </xf>
    <xf numFmtId="0" fontId="6" fillId="3" borderId="3" xfId="0" applyFont="1" applyFill="1" applyBorder="1" applyAlignment="1" applyProtection="1">
      <alignment horizontal="left" vertical="center" wrapText="1"/>
      <protection locked="0"/>
    </xf>
    <xf numFmtId="0" fontId="3" fillId="3" borderId="7" xfId="0" applyFont="1" applyFill="1" applyBorder="1" applyAlignment="1">
      <alignment horizontal="center" vertical="center" wrapText="1"/>
    </xf>
    <xf numFmtId="0" fontId="3" fillId="3" borderId="7" xfId="0" applyFont="1" applyFill="1" applyBorder="1" applyAlignment="1">
      <alignment horizontal="left" vertical="center" wrapText="1"/>
    </xf>
    <xf numFmtId="49" fontId="3" fillId="3" borderId="7" xfId="0" applyNumberFormat="1" applyFont="1" applyFill="1" applyBorder="1" applyAlignment="1">
      <alignment horizontal="center" vertical="center" wrapText="1"/>
    </xf>
    <xf numFmtId="16" fontId="3" fillId="3" borderId="7" xfId="0" applyNumberFormat="1" applyFont="1" applyFill="1" applyBorder="1" applyAlignment="1">
      <alignment horizontal="center" vertical="center" wrapText="1"/>
    </xf>
    <xf numFmtId="49" fontId="3" fillId="3" borderId="9" xfId="0" applyNumberFormat="1" applyFont="1" applyFill="1" applyBorder="1" applyAlignment="1">
      <alignment horizontal="center" vertical="center" wrapText="1"/>
    </xf>
    <xf numFmtId="2" fontId="3" fillId="3" borderId="35" xfId="0" applyNumberFormat="1" applyFont="1" applyFill="1" applyBorder="1" applyAlignment="1">
      <alignment horizontal="center" vertical="center"/>
    </xf>
    <xf numFmtId="0" fontId="3" fillId="3" borderId="11" xfId="0" applyFont="1" applyFill="1" applyBorder="1" applyAlignment="1">
      <alignment horizontal="left" vertical="center" wrapText="1"/>
    </xf>
    <xf numFmtId="16" fontId="3" fillId="3" borderId="4" xfId="0" applyNumberFormat="1" applyFont="1" applyFill="1" applyBorder="1" applyAlignment="1">
      <alignment horizontal="center" vertical="center" wrapText="1"/>
    </xf>
    <xf numFmtId="9" fontId="3" fillId="3" borderId="14" xfId="1" applyFont="1" applyFill="1" applyBorder="1" applyAlignment="1">
      <alignment vertical="center" wrapText="1"/>
    </xf>
    <xf numFmtId="0" fontId="24" fillId="3" borderId="24" xfId="2" applyFont="1" applyFill="1" applyBorder="1" applyAlignment="1" applyProtection="1">
      <alignment horizontal="center" vertical="center" wrapText="1"/>
      <protection locked="0"/>
    </xf>
    <xf numFmtId="2" fontId="3" fillId="3" borderId="35" xfId="0" applyNumberFormat="1" applyFont="1" applyFill="1" applyBorder="1" applyAlignment="1" applyProtection="1">
      <alignment horizontal="center" vertical="center"/>
      <protection locked="0"/>
    </xf>
    <xf numFmtId="10" fontId="3" fillId="3" borderId="46" xfId="1" applyNumberFormat="1" applyFont="1" applyFill="1" applyBorder="1" applyAlignment="1" applyProtection="1">
      <alignment horizontal="center" vertical="center"/>
      <protection locked="0"/>
    </xf>
    <xf numFmtId="10" fontId="3" fillId="3" borderId="48" xfId="1" applyNumberFormat="1" applyFont="1" applyFill="1" applyBorder="1" applyAlignment="1" applyProtection="1">
      <alignment horizontal="center" vertical="center"/>
      <protection locked="0"/>
    </xf>
    <xf numFmtId="10" fontId="3" fillId="0" borderId="34" xfId="1" applyNumberFormat="1" applyFont="1" applyBorder="1" applyAlignment="1">
      <alignment horizontal="center" vertical="center"/>
    </xf>
    <xf numFmtId="9" fontId="3" fillId="0" borderId="41" xfId="1" applyFont="1" applyBorder="1" applyAlignment="1">
      <alignment horizontal="center" vertical="center"/>
    </xf>
    <xf numFmtId="9" fontId="3" fillId="3" borderId="3" xfId="1" applyFont="1" applyFill="1" applyBorder="1" applyAlignment="1" applyProtection="1">
      <alignment horizontal="center" vertical="center" wrapText="1"/>
    </xf>
    <xf numFmtId="0" fontId="4" fillId="3" borderId="9" xfId="0" applyFont="1" applyFill="1" applyBorder="1" applyAlignment="1">
      <alignment horizontal="center" vertical="center" wrapText="1"/>
    </xf>
    <xf numFmtId="0" fontId="3" fillId="3" borderId="9" xfId="0" applyFont="1" applyFill="1" applyBorder="1" applyAlignment="1">
      <alignment horizontal="center" vertical="center" wrapText="1"/>
    </xf>
    <xf numFmtId="2" fontId="3" fillId="0" borderId="41" xfId="0" applyNumberFormat="1" applyFont="1" applyBorder="1" applyAlignment="1">
      <alignment horizontal="center" vertical="center"/>
    </xf>
    <xf numFmtId="10" fontId="3" fillId="0" borderId="41" xfId="1" applyNumberFormat="1" applyFont="1" applyBorder="1" applyAlignment="1">
      <alignment horizontal="center" vertical="center"/>
    </xf>
    <xf numFmtId="10" fontId="3" fillId="0" borderId="49" xfId="1" applyNumberFormat="1" applyFont="1" applyBorder="1" applyAlignment="1">
      <alignment horizontal="center" vertical="center"/>
    </xf>
    <xf numFmtId="10" fontId="3" fillId="0" borderId="50" xfId="1" applyNumberFormat="1" applyFont="1" applyBorder="1" applyAlignment="1">
      <alignment horizontal="center" vertical="center"/>
    </xf>
    <xf numFmtId="9" fontId="3" fillId="3" borderId="4" xfId="0" applyNumberFormat="1" applyFont="1" applyFill="1" applyBorder="1" applyAlignment="1">
      <alignment horizontal="center" vertical="center" wrapText="1"/>
    </xf>
    <xf numFmtId="0" fontId="28" fillId="0" borderId="0" xfId="0" applyFont="1"/>
    <xf numFmtId="10" fontId="28" fillId="0" borderId="0" xfId="0" applyNumberFormat="1" applyFont="1"/>
    <xf numFmtId="10" fontId="28" fillId="13" borderId="0" xfId="0" applyNumberFormat="1" applyFont="1" applyFill="1"/>
    <xf numFmtId="9" fontId="3" fillId="3" borderId="5" xfId="1" applyFont="1" applyFill="1" applyBorder="1" applyAlignment="1">
      <alignment horizontal="center" vertical="center"/>
    </xf>
    <xf numFmtId="0" fontId="28" fillId="0" borderId="0" xfId="0" applyFont="1" applyAlignment="1">
      <alignment horizontal="center" vertical="center"/>
    </xf>
    <xf numFmtId="0" fontId="29" fillId="11" borderId="52" xfId="0" applyFont="1" applyFill="1" applyBorder="1" applyAlignment="1">
      <alignment horizontal="center" vertical="center" wrapText="1"/>
    </xf>
    <xf numFmtId="0" fontId="29" fillId="11" borderId="53" xfId="0" applyFont="1" applyFill="1" applyBorder="1" applyAlignment="1">
      <alignment horizontal="center" vertical="center" wrapText="1"/>
    </xf>
    <xf numFmtId="0" fontId="29" fillId="11" borderId="4" xfId="0" applyFont="1" applyFill="1" applyBorder="1" applyAlignment="1">
      <alignment horizontal="center" vertical="center" wrapText="1"/>
    </xf>
    <xf numFmtId="0" fontId="29" fillId="11" borderId="14" xfId="0" applyFont="1" applyFill="1" applyBorder="1" applyAlignment="1">
      <alignment horizontal="center" vertical="center" wrapText="1"/>
    </xf>
    <xf numFmtId="0" fontId="10" fillId="11" borderId="55" xfId="0" applyFont="1" applyFill="1" applyBorder="1" applyAlignment="1">
      <alignment horizontal="center" vertical="center" wrapText="1"/>
    </xf>
    <xf numFmtId="0" fontId="10" fillId="7" borderId="51" xfId="0" applyFont="1" applyFill="1" applyBorder="1" applyAlignment="1">
      <alignment horizontal="center" vertical="center" wrapText="1"/>
    </xf>
    <xf numFmtId="0" fontId="10" fillId="7" borderId="56" xfId="0" applyFont="1" applyFill="1" applyBorder="1" applyAlignment="1">
      <alignment horizontal="center" vertical="center" wrapText="1"/>
    </xf>
    <xf numFmtId="0" fontId="10" fillId="11" borderId="57"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1" borderId="51" xfId="0" applyFont="1" applyFill="1" applyBorder="1" applyAlignment="1">
      <alignment horizontal="center" vertical="center" wrapText="1"/>
    </xf>
    <xf numFmtId="0" fontId="10" fillId="11" borderId="56"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9" borderId="56" xfId="0" applyFont="1" applyFill="1" applyBorder="1" applyAlignment="1">
      <alignment horizontal="center" vertical="center" wrapText="1"/>
    </xf>
    <xf numFmtId="0" fontId="10" fillId="9" borderId="51" xfId="0" applyFont="1" applyFill="1" applyBorder="1" applyAlignment="1">
      <alignment horizontal="center" vertical="center" wrapText="1"/>
    </xf>
    <xf numFmtId="0" fontId="10" fillId="12" borderId="56"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12" borderId="51" xfId="0" applyFont="1" applyFill="1" applyBorder="1" applyAlignment="1">
      <alignment horizontal="center" vertical="center" wrapText="1"/>
    </xf>
    <xf numFmtId="9" fontId="10" fillId="7" borderId="51" xfId="0" applyNumberFormat="1" applyFont="1" applyFill="1" applyBorder="1" applyAlignment="1">
      <alignment horizontal="center" vertical="center"/>
    </xf>
    <xf numFmtId="9" fontId="10" fillId="7" borderId="56" xfId="0" applyNumberFormat="1" applyFont="1" applyFill="1" applyBorder="1" applyAlignment="1">
      <alignment horizontal="center" vertical="center"/>
    </xf>
    <xf numFmtId="9" fontId="10" fillId="7" borderId="4" xfId="0" applyNumberFormat="1" applyFont="1" applyFill="1" applyBorder="1" applyAlignment="1">
      <alignment horizontal="center" vertical="center" wrapText="1"/>
    </xf>
    <xf numFmtId="9" fontId="10" fillId="12" borderId="4" xfId="0" applyNumberFormat="1" applyFont="1" applyFill="1" applyBorder="1" applyAlignment="1">
      <alignment horizontal="center" vertical="center" wrapText="1"/>
    </xf>
    <xf numFmtId="9" fontId="10" fillId="9" borderId="51" xfId="0" applyNumberFormat="1" applyFont="1" applyFill="1" applyBorder="1" applyAlignment="1">
      <alignment horizontal="center" vertical="center"/>
    </xf>
    <xf numFmtId="9" fontId="10" fillId="9" borderId="4" xfId="0" applyNumberFormat="1" applyFont="1" applyFill="1" applyBorder="1" applyAlignment="1">
      <alignment horizontal="center" vertical="center" wrapText="1"/>
    </xf>
    <xf numFmtId="9" fontId="10" fillId="12" borderId="56" xfId="0" applyNumberFormat="1" applyFont="1" applyFill="1" applyBorder="1" applyAlignment="1">
      <alignment horizontal="center" vertical="center"/>
    </xf>
    <xf numFmtId="0" fontId="10" fillId="12" borderId="56" xfId="0" applyFont="1" applyFill="1" applyBorder="1" applyAlignment="1">
      <alignment horizontal="center" vertical="center"/>
    </xf>
    <xf numFmtId="9" fontId="10" fillId="9" borderId="56" xfId="0" applyNumberFormat="1" applyFont="1" applyFill="1" applyBorder="1" applyAlignment="1">
      <alignment horizontal="center" vertical="center"/>
    </xf>
    <xf numFmtId="0" fontId="10" fillId="7" borderId="56" xfId="0" applyFont="1" applyFill="1" applyBorder="1" applyAlignment="1">
      <alignment horizontal="center" vertical="center"/>
    </xf>
    <xf numFmtId="9" fontId="10" fillId="12" borderId="51" xfId="0" applyNumberFormat="1" applyFont="1" applyFill="1" applyBorder="1" applyAlignment="1">
      <alignment horizontal="center" vertical="center"/>
    </xf>
    <xf numFmtId="0" fontId="10" fillId="7" borderId="51" xfId="0" applyFont="1" applyFill="1" applyBorder="1" applyAlignment="1">
      <alignment horizontal="center" vertical="center"/>
    </xf>
    <xf numFmtId="0" fontId="10" fillId="12" borderId="51" xfId="0" applyFont="1" applyFill="1" applyBorder="1" applyAlignment="1">
      <alignment horizontal="center" vertical="center"/>
    </xf>
    <xf numFmtId="0" fontId="28" fillId="0" borderId="0" xfId="0" applyFont="1" applyAlignment="1">
      <alignment vertical="center"/>
    </xf>
    <xf numFmtId="0" fontId="27" fillId="0" borderId="0" xfId="0" applyFont="1" applyAlignment="1">
      <alignment horizontal="left" vertical="center"/>
    </xf>
    <xf numFmtId="0" fontId="10" fillId="11" borderId="54" xfId="0" applyFont="1" applyFill="1" applyBorder="1" applyAlignment="1">
      <alignment horizontal="left" vertical="center" wrapText="1"/>
    </xf>
    <xf numFmtId="0" fontId="28" fillId="0" borderId="0" xfId="0" applyFont="1" applyAlignment="1">
      <alignment horizontal="left" vertical="center"/>
    </xf>
    <xf numFmtId="0" fontId="0" fillId="0" borderId="0" xfId="0" applyAlignment="1">
      <alignment horizontal="left" vertical="center"/>
    </xf>
    <xf numFmtId="0" fontId="10" fillId="11" borderId="55" xfId="0" applyFont="1" applyFill="1" applyBorder="1" applyAlignment="1">
      <alignment vertical="center" wrapText="1"/>
    </xf>
    <xf numFmtId="0" fontId="29" fillId="11" borderId="51" xfId="0" applyFont="1" applyFill="1" applyBorder="1" applyAlignment="1">
      <alignment horizontal="center" vertical="center" wrapText="1"/>
    </xf>
    <xf numFmtId="0" fontId="10" fillId="7" borderId="59" xfId="0" applyFont="1" applyFill="1" applyBorder="1" applyAlignment="1">
      <alignment horizontal="center" vertical="center" wrapText="1"/>
    </xf>
    <xf numFmtId="0" fontId="10" fillId="7" borderId="60" xfId="0" applyFont="1" applyFill="1" applyBorder="1" applyAlignment="1">
      <alignment horizontal="center" vertical="center" wrapText="1"/>
    </xf>
    <xf numFmtId="0" fontId="10" fillId="9" borderId="60" xfId="0" applyFont="1" applyFill="1" applyBorder="1" applyAlignment="1">
      <alignment horizontal="center" vertical="center" wrapText="1"/>
    </xf>
    <xf numFmtId="2" fontId="10" fillId="7" borderId="4" xfId="0" applyNumberFormat="1" applyFont="1" applyFill="1" applyBorder="1" applyAlignment="1">
      <alignment horizontal="center" vertical="center" wrapText="1"/>
    </xf>
    <xf numFmtId="0" fontId="10" fillId="11" borderId="54" xfId="0" applyFont="1" applyFill="1" applyBorder="1" applyAlignment="1">
      <alignment horizontal="center" vertical="center" wrapText="1"/>
    </xf>
    <xf numFmtId="49" fontId="3" fillId="6" borderId="0" xfId="0" applyNumberFormat="1" applyFont="1" applyFill="1" applyAlignment="1">
      <alignment horizontal="center" vertical="center" wrapText="1"/>
    </xf>
    <xf numFmtId="0" fontId="10" fillId="11" borderId="4" xfId="0" applyFont="1" applyFill="1" applyBorder="1" applyAlignment="1">
      <alignment horizontal="center" vertical="center" wrapText="1"/>
    </xf>
    <xf numFmtId="10" fontId="3" fillId="3" borderId="4" xfId="0" applyNumberFormat="1" applyFont="1" applyFill="1" applyBorder="1" applyAlignment="1">
      <alignment horizontal="center" vertical="center" wrapText="1"/>
    </xf>
    <xf numFmtId="0" fontId="4" fillId="3" borderId="7" xfId="0" applyFont="1" applyFill="1" applyBorder="1" applyAlignment="1">
      <alignment horizontal="left" vertical="center" wrapText="1"/>
    </xf>
    <xf numFmtId="0" fontId="3" fillId="3" borderId="34" xfId="0" applyFont="1" applyFill="1" applyBorder="1" applyAlignment="1">
      <alignment vertical="center" wrapText="1"/>
    </xf>
    <xf numFmtId="0" fontId="3" fillId="3" borderId="17" xfId="0" applyFont="1" applyFill="1" applyBorder="1" applyAlignment="1">
      <alignment horizontal="center" vertical="center" wrapText="1"/>
    </xf>
    <xf numFmtId="10" fontId="3" fillId="3" borderId="17" xfId="0" applyNumberFormat="1" applyFont="1" applyFill="1" applyBorder="1" applyAlignment="1">
      <alignment horizontal="center" vertical="center" wrapText="1"/>
    </xf>
    <xf numFmtId="10" fontId="3" fillId="3" borderId="5" xfId="0" applyNumberFormat="1" applyFont="1" applyFill="1" applyBorder="1" applyAlignment="1">
      <alignment horizontal="center" vertical="center" wrapText="1"/>
    </xf>
    <xf numFmtId="0" fontId="6" fillId="3" borderId="2" xfId="0" applyFont="1" applyFill="1" applyBorder="1" applyAlignment="1" applyProtection="1">
      <alignment horizontal="center" vertical="center" wrapText="1"/>
      <protection locked="0"/>
    </xf>
    <xf numFmtId="0" fontId="3" fillId="10" borderId="0" xfId="0" applyFont="1" applyFill="1" applyAlignment="1">
      <alignment horizontal="center" vertical="center" wrapText="1"/>
    </xf>
    <xf numFmtId="0" fontId="3" fillId="0" borderId="4" xfId="0" applyFont="1" applyBorder="1" applyAlignment="1">
      <alignment horizontal="center" vertical="center"/>
    </xf>
    <xf numFmtId="0" fontId="4" fillId="0" borderId="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2" fontId="3" fillId="3" borderId="4" xfId="0" applyNumberFormat="1" applyFont="1" applyFill="1" applyBorder="1" applyAlignment="1">
      <alignment horizontal="center" vertical="center" wrapText="1"/>
    </xf>
    <xf numFmtId="10" fontId="3" fillId="3" borderId="8" xfId="1" applyNumberFormat="1" applyFont="1" applyFill="1" applyBorder="1" applyAlignment="1">
      <alignment horizontal="center" vertical="center" wrapText="1"/>
    </xf>
    <xf numFmtId="10" fontId="3" fillId="3" borderId="18" xfId="1" applyNumberFormat="1" applyFont="1" applyFill="1" applyBorder="1" applyAlignment="1">
      <alignment horizontal="center" vertical="center" wrapText="1"/>
    </xf>
    <xf numFmtId="10" fontId="3" fillId="3" borderId="14" xfId="1" applyNumberFormat="1" applyFont="1" applyFill="1" applyBorder="1" applyAlignment="1">
      <alignment horizontal="center" vertical="center" wrapText="1"/>
    </xf>
    <xf numFmtId="2" fontId="3" fillId="3" borderId="8" xfId="0" applyNumberFormat="1" applyFont="1" applyFill="1" applyBorder="1" applyAlignment="1">
      <alignment horizontal="center" vertical="center" wrapText="1"/>
    </xf>
    <xf numFmtId="2" fontId="3" fillId="3" borderId="18" xfId="0" applyNumberFormat="1" applyFont="1" applyFill="1" applyBorder="1" applyAlignment="1">
      <alignment horizontal="center" vertical="center" wrapText="1"/>
    </xf>
    <xf numFmtId="2" fontId="3" fillId="3" borderId="14" xfId="0" applyNumberFormat="1" applyFont="1" applyFill="1" applyBorder="1" applyAlignment="1">
      <alignment horizontal="center" vertical="center" wrapText="1"/>
    </xf>
    <xf numFmtId="10" fontId="3" fillId="3" borderId="8" xfId="0" applyNumberFormat="1" applyFont="1" applyFill="1" applyBorder="1" applyAlignment="1">
      <alignment horizontal="center" vertical="center"/>
    </xf>
    <xf numFmtId="10" fontId="3" fillId="3" borderId="18" xfId="0" applyNumberFormat="1" applyFont="1" applyFill="1" applyBorder="1" applyAlignment="1">
      <alignment horizontal="center" vertical="center"/>
    </xf>
    <xf numFmtId="10" fontId="3" fillId="3" borderId="14" xfId="0" applyNumberFormat="1" applyFont="1" applyFill="1" applyBorder="1" applyAlignment="1">
      <alignment horizontal="center" vertical="center"/>
    </xf>
    <xf numFmtId="10" fontId="3" fillId="3" borderId="8" xfId="1" applyNumberFormat="1" applyFont="1" applyFill="1" applyBorder="1" applyAlignment="1">
      <alignment horizontal="center" vertical="center"/>
    </xf>
    <xf numFmtId="10" fontId="3" fillId="3" borderId="18" xfId="1" applyNumberFormat="1" applyFont="1" applyFill="1" applyBorder="1" applyAlignment="1">
      <alignment horizontal="center" vertical="center"/>
    </xf>
    <xf numFmtId="10" fontId="3" fillId="3" borderId="14" xfId="1" applyNumberFormat="1" applyFont="1" applyFill="1" applyBorder="1" applyAlignment="1">
      <alignment horizontal="center" vertical="center"/>
    </xf>
    <xf numFmtId="9" fontId="3" fillId="3" borderId="8" xfId="1" applyFont="1" applyFill="1" applyBorder="1" applyAlignment="1">
      <alignment horizontal="center" vertical="center" wrapText="1"/>
    </xf>
    <xf numFmtId="9" fontId="3" fillId="3" borderId="18" xfId="1" applyFont="1" applyFill="1" applyBorder="1" applyAlignment="1">
      <alignment horizontal="center" vertical="center" wrapText="1"/>
    </xf>
    <xf numFmtId="9" fontId="3" fillId="3" borderId="14" xfId="1"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4" xfId="0" applyFont="1" applyFill="1" applyBorder="1" applyAlignment="1">
      <alignment horizontal="center" vertical="center" wrapText="1"/>
    </xf>
    <xf numFmtId="1" fontId="3" fillId="3" borderId="8" xfId="0" applyNumberFormat="1" applyFont="1" applyFill="1" applyBorder="1" applyAlignment="1">
      <alignment horizontal="center" vertical="center" wrapText="1"/>
    </xf>
    <xf numFmtId="1" fontId="3" fillId="3" borderId="18" xfId="0" applyNumberFormat="1" applyFont="1" applyFill="1" applyBorder="1" applyAlignment="1">
      <alignment horizontal="center" vertical="center" wrapText="1"/>
    </xf>
    <xf numFmtId="1" fontId="3" fillId="3" borderId="14" xfId="0" applyNumberFormat="1" applyFont="1" applyFill="1" applyBorder="1" applyAlignment="1">
      <alignment horizontal="center" vertical="center" wrapText="1"/>
    </xf>
    <xf numFmtId="164" fontId="3" fillId="3" borderId="8" xfId="1" applyNumberFormat="1" applyFont="1" applyFill="1" applyBorder="1" applyAlignment="1">
      <alignment horizontal="center" vertical="center" wrapText="1"/>
    </xf>
    <xf numFmtId="164" fontId="3" fillId="3" borderId="18" xfId="1" applyNumberFormat="1" applyFont="1" applyFill="1" applyBorder="1" applyAlignment="1">
      <alignment horizontal="center" vertical="center" wrapText="1"/>
    </xf>
    <xf numFmtId="164" fontId="3" fillId="3" borderId="14" xfId="1" applyNumberFormat="1" applyFont="1" applyFill="1" applyBorder="1" applyAlignment="1">
      <alignment horizontal="center" vertical="center" wrapText="1"/>
    </xf>
    <xf numFmtId="10" fontId="3" fillId="0" borderId="8" xfId="0" applyNumberFormat="1" applyFont="1" applyBorder="1" applyAlignment="1">
      <alignment horizontal="center" vertical="center" wrapText="1"/>
    </xf>
    <xf numFmtId="10" fontId="3" fillId="0" borderId="18" xfId="0" applyNumberFormat="1" applyFont="1" applyBorder="1" applyAlignment="1">
      <alignment horizontal="center" vertical="center" wrapText="1"/>
    </xf>
    <xf numFmtId="10" fontId="3" fillId="0" borderId="14" xfId="0" applyNumberFormat="1" applyFont="1" applyBorder="1" applyAlignment="1">
      <alignment horizontal="center" vertical="center" wrapText="1"/>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xf>
    <xf numFmtId="2" fontId="3" fillId="3" borderId="8" xfId="1" applyNumberFormat="1" applyFont="1" applyFill="1" applyBorder="1" applyAlignment="1">
      <alignment horizontal="center" vertical="center" wrapText="1"/>
    </xf>
    <xf numFmtId="2" fontId="3" fillId="3" borderId="18" xfId="1" applyNumberFormat="1" applyFont="1" applyFill="1" applyBorder="1" applyAlignment="1">
      <alignment horizontal="center" vertical="center" wrapText="1"/>
    </xf>
    <xf numFmtId="2" fontId="3" fillId="3" borderId="14" xfId="1" applyNumberFormat="1" applyFont="1" applyFill="1" applyBorder="1" applyAlignment="1">
      <alignment horizontal="center" vertical="center" wrapText="1"/>
    </xf>
    <xf numFmtId="2" fontId="3" fillId="3" borderId="8" xfId="0" applyNumberFormat="1" applyFont="1" applyFill="1" applyBorder="1" applyAlignment="1">
      <alignment horizontal="center" vertical="center"/>
    </xf>
    <xf numFmtId="2" fontId="3" fillId="3" borderId="18" xfId="0" applyNumberFormat="1" applyFont="1" applyFill="1" applyBorder="1" applyAlignment="1">
      <alignment horizontal="center" vertical="center"/>
    </xf>
    <xf numFmtId="2" fontId="3" fillId="3" borderId="14" xfId="0" applyNumberFormat="1" applyFont="1" applyFill="1" applyBorder="1" applyAlignment="1">
      <alignment horizontal="center" vertical="center"/>
    </xf>
    <xf numFmtId="164" fontId="6" fillId="3" borderId="8" xfId="1" applyNumberFormat="1" applyFont="1" applyFill="1" applyBorder="1" applyAlignment="1">
      <alignment horizontal="center" vertical="center" wrapText="1"/>
    </xf>
    <xf numFmtId="164" fontId="6" fillId="3" borderId="14" xfId="1" applyNumberFormat="1" applyFont="1" applyFill="1" applyBorder="1" applyAlignment="1">
      <alignment horizontal="center" vertical="center" wrapText="1"/>
    </xf>
    <xf numFmtId="9" fontId="3" fillId="4" borderId="8" xfId="1" applyFont="1" applyFill="1" applyBorder="1" applyAlignment="1">
      <alignment horizontal="center" vertical="center" wrapText="1"/>
    </xf>
    <xf numFmtId="9" fontId="3" fillId="4" borderId="18" xfId="1" applyFont="1" applyFill="1" applyBorder="1" applyAlignment="1">
      <alignment horizontal="center" vertical="center" wrapText="1"/>
    </xf>
    <xf numFmtId="9" fontId="3" fillId="4" borderId="14" xfId="1" applyFont="1" applyFill="1" applyBorder="1" applyAlignment="1">
      <alignment horizontal="center" vertical="center" wrapText="1"/>
    </xf>
    <xf numFmtId="9" fontId="11" fillId="3" borderId="8" xfId="0" applyNumberFormat="1" applyFont="1" applyFill="1" applyBorder="1" applyAlignment="1">
      <alignment horizontal="center" vertical="center" wrapText="1"/>
    </xf>
    <xf numFmtId="9" fontId="11" fillId="3" borderId="18" xfId="0" applyNumberFormat="1" applyFont="1" applyFill="1" applyBorder="1" applyAlignment="1">
      <alignment horizontal="center" vertical="center" wrapText="1"/>
    </xf>
    <xf numFmtId="9" fontId="11" fillId="3" borderId="14" xfId="0" applyNumberFormat="1" applyFont="1" applyFill="1" applyBorder="1" applyAlignment="1">
      <alignment horizontal="center" vertical="center" wrapText="1"/>
    </xf>
    <xf numFmtId="9" fontId="11" fillId="6" borderId="8" xfId="0" applyNumberFormat="1" applyFont="1" applyFill="1" applyBorder="1" applyAlignment="1">
      <alignment horizontal="center" vertical="center" wrapText="1"/>
    </xf>
    <xf numFmtId="9" fontId="11" fillId="6" borderId="18" xfId="0" applyNumberFormat="1" applyFont="1" applyFill="1" applyBorder="1" applyAlignment="1">
      <alignment horizontal="center" vertical="center" wrapText="1"/>
    </xf>
    <xf numFmtId="9" fontId="11" fillId="6" borderId="14" xfId="0" applyNumberFormat="1" applyFont="1" applyFill="1" applyBorder="1" applyAlignment="1">
      <alignment horizontal="center" vertical="center" wrapText="1"/>
    </xf>
    <xf numFmtId="165" fontId="3" fillId="3" borderId="8" xfId="1" applyNumberFormat="1" applyFont="1" applyFill="1" applyBorder="1" applyAlignment="1">
      <alignment horizontal="center" vertical="center"/>
    </xf>
    <xf numFmtId="165" fontId="3" fillId="3" borderId="18" xfId="1" applyNumberFormat="1" applyFont="1" applyFill="1" applyBorder="1" applyAlignment="1">
      <alignment horizontal="center" vertical="center"/>
    </xf>
    <xf numFmtId="165" fontId="3" fillId="3" borderId="14" xfId="1" applyNumberFormat="1" applyFont="1" applyFill="1" applyBorder="1" applyAlignment="1">
      <alignment horizontal="center" vertical="center"/>
    </xf>
    <xf numFmtId="10" fontId="3" fillId="8" borderId="8" xfId="1" applyNumberFormat="1" applyFont="1" applyFill="1" applyBorder="1" applyAlignment="1">
      <alignment horizontal="center" vertical="center" wrapText="1"/>
    </xf>
    <xf numFmtId="10" fontId="3" fillId="8" borderId="18" xfId="1" applyNumberFormat="1" applyFont="1" applyFill="1" applyBorder="1" applyAlignment="1">
      <alignment horizontal="center" vertical="center" wrapText="1"/>
    </xf>
    <xf numFmtId="10" fontId="3" fillId="8" borderId="14" xfId="1" applyNumberFormat="1" applyFont="1" applyFill="1" applyBorder="1" applyAlignment="1">
      <alignment horizontal="center" vertical="center" wrapText="1"/>
    </xf>
    <xf numFmtId="0" fontId="3" fillId="3" borderId="8" xfId="1" applyNumberFormat="1" applyFont="1" applyFill="1" applyBorder="1" applyAlignment="1">
      <alignment horizontal="center" vertical="center" wrapText="1"/>
    </xf>
    <xf numFmtId="0" fontId="3" fillId="3" borderId="18" xfId="1" applyNumberFormat="1" applyFont="1" applyFill="1" applyBorder="1" applyAlignment="1">
      <alignment horizontal="center" vertical="center" wrapText="1"/>
    </xf>
    <xf numFmtId="0" fontId="3" fillId="3" borderId="14" xfId="1" applyNumberFormat="1" applyFont="1" applyFill="1" applyBorder="1" applyAlignment="1">
      <alignment horizontal="center" vertical="center" wrapText="1"/>
    </xf>
    <xf numFmtId="0" fontId="3" fillId="3" borderId="18" xfId="0" applyFont="1" applyFill="1" applyBorder="1" applyAlignment="1">
      <alignment horizontal="center" vertical="center" wrapText="1"/>
    </xf>
    <xf numFmtId="9" fontId="3" fillId="3" borderId="8" xfId="1" applyFont="1" applyFill="1" applyBorder="1" applyAlignment="1">
      <alignment horizontal="center" vertical="center"/>
    </xf>
    <xf numFmtId="9" fontId="3" fillId="3" borderId="18" xfId="1" applyFont="1" applyFill="1" applyBorder="1" applyAlignment="1">
      <alignment horizontal="center" vertical="center"/>
    </xf>
    <xf numFmtId="9" fontId="3" fillId="3" borderId="14" xfId="1" applyFont="1" applyFill="1" applyBorder="1" applyAlignment="1">
      <alignment horizontal="center" vertical="center"/>
    </xf>
    <xf numFmtId="1" fontId="3" fillId="3" borderId="8" xfId="1" applyNumberFormat="1" applyFont="1" applyFill="1" applyBorder="1" applyAlignment="1">
      <alignment horizontal="center" vertical="center" wrapText="1"/>
    </xf>
    <xf numFmtId="1" fontId="3" fillId="3" borderId="14" xfId="1" applyNumberFormat="1" applyFont="1" applyFill="1" applyBorder="1" applyAlignment="1">
      <alignment horizontal="center" vertical="center" wrapText="1"/>
    </xf>
    <xf numFmtId="1" fontId="3" fillId="3" borderId="18" xfId="1" applyNumberFormat="1" applyFont="1" applyFill="1" applyBorder="1" applyAlignment="1">
      <alignment horizontal="center" vertical="center" wrapText="1"/>
    </xf>
    <xf numFmtId="10" fontId="3" fillId="3" borderId="8" xfId="0" applyNumberFormat="1" applyFont="1" applyFill="1" applyBorder="1" applyAlignment="1">
      <alignment horizontal="center" vertical="center" wrapText="1"/>
    </xf>
    <xf numFmtId="0" fontId="5" fillId="2" borderId="0" xfId="0" applyFont="1" applyFill="1" applyAlignment="1">
      <alignment horizontal="center" vertical="center"/>
    </xf>
    <xf numFmtId="10" fontId="3" fillId="3" borderId="4" xfId="0" applyNumberFormat="1" applyFont="1" applyFill="1" applyBorder="1" applyAlignment="1">
      <alignment horizontal="center" vertical="center"/>
    </xf>
    <xf numFmtId="10" fontId="3" fillId="3" borderId="21" xfId="0" applyNumberFormat="1" applyFont="1" applyFill="1" applyBorder="1" applyAlignment="1">
      <alignment horizontal="center" vertical="center"/>
    </xf>
    <xf numFmtId="10" fontId="3" fillId="3" borderId="5" xfId="0" applyNumberFormat="1" applyFont="1" applyFill="1" applyBorder="1" applyAlignment="1">
      <alignment horizontal="center" vertical="center"/>
    </xf>
    <xf numFmtId="10" fontId="3" fillId="3" borderId="6" xfId="0" applyNumberFormat="1" applyFont="1" applyFill="1" applyBorder="1" applyAlignment="1">
      <alignment horizontal="center" vertical="center"/>
    </xf>
    <xf numFmtId="0" fontId="4" fillId="3" borderId="1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5" xfId="0" applyFont="1" applyFill="1" applyBorder="1" applyAlignment="1">
      <alignment horizontal="center" vertical="center"/>
    </xf>
    <xf numFmtId="2" fontId="3" fillId="3" borderId="8" xfId="1" applyNumberFormat="1" applyFont="1" applyFill="1" applyBorder="1" applyAlignment="1">
      <alignment horizontal="center" vertical="center"/>
    </xf>
    <xf numFmtId="2" fontId="3" fillId="3" borderId="14" xfId="1" applyNumberFormat="1" applyFont="1" applyFill="1" applyBorder="1" applyAlignment="1">
      <alignment horizontal="center" vertical="center"/>
    </xf>
    <xf numFmtId="0" fontId="4" fillId="3" borderId="4" xfId="0" applyFont="1" applyFill="1" applyBorder="1" applyAlignment="1">
      <alignment horizontal="center" vertical="center"/>
    </xf>
    <xf numFmtId="0" fontId="5" fillId="2" borderId="0" xfId="0" applyFont="1" applyFill="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164" fontId="3" fillId="3" borderId="9" xfId="1" applyNumberFormat="1" applyFont="1" applyFill="1" applyBorder="1" applyAlignment="1">
      <alignment horizontal="center" vertical="center" wrapText="1"/>
    </xf>
    <xf numFmtId="164" fontId="3" fillId="3" borderId="11" xfId="1"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3" xfId="0" applyFont="1" applyFill="1" applyBorder="1" applyAlignment="1">
      <alignment horizontal="center" vertical="center" wrapText="1"/>
    </xf>
    <xf numFmtId="164" fontId="6" fillId="3" borderId="34" xfId="1" applyNumberFormat="1"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1" xfId="0" applyFont="1" applyFill="1" applyBorder="1" applyAlignment="1">
      <alignment horizontal="center" vertical="center" wrapText="1"/>
    </xf>
    <xf numFmtId="164" fontId="6" fillId="3" borderId="36" xfId="1" applyNumberFormat="1" applyFont="1" applyFill="1" applyBorder="1" applyAlignment="1">
      <alignment horizontal="center" vertical="center" wrapText="1"/>
    </xf>
    <xf numFmtId="164" fontId="6" fillId="3" borderId="37" xfId="1" applyNumberFormat="1" applyFont="1" applyFill="1" applyBorder="1" applyAlignment="1">
      <alignment horizontal="center" vertical="center" wrapText="1"/>
    </xf>
    <xf numFmtId="164" fontId="6" fillId="3" borderId="38" xfId="1" applyNumberFormat="1" applyFont="1" applyFill="1" applyBorder="1" applyAlignment="1">
      <alignment horizontal="center" vertical="center" wrapText="1"/>
    </xf>
    <xf numFmtId="9" fontId="0" fillId="0" borderId="8" xfId="1" applyFont="1" applyBorder="1" applyAlignment="1">
      <alignment horizontal="center" vertical="center"/>
    </xf>
    <xf numFmtId="9" fontId="0" fillId="0" borderId="14" xfId="1" applyFont="1" applyBorder="1" applyAlignment="1">
      <alignment horizontal="center" vertical="center"/>
    </xf>
    <xf numFmtId="0" fontId="4" fillId="3" borderId="8" xfId="0" applyFont="1" applyFill="1" applyBorder="1" applyAlignment="1">
      <alignment horizontal="center" vertical="center" wrapText="1"/>
    </xf>
    <xf numFmtId="0" fontId="4" fillId="3" borderId="14" xfId="0" applyFont="1" applyFill="1" applyBorder="1" applyAlignment="1">
      <alignment horizontal="center" vertical="center" wrapText="1"/>
    </xf>
    <xf numFmtId="2" fontId="3" fillId="3" borderId="5" xfId="0" applyNumberFormat="1" applyFont="1" applyFill="1" applyBorder="1" applyAlignment="1">
      <alignment horizontal="center" vertical="center" wrapText="1"/>
    </xf>
    <xf numFmtId="2" fontId="3" fillId="3" borderId="17" xfId="0" applyNumberFormat="1" applyFont="1" applyFill="1" applyBorder="1" applyAlignment="1">
      <alignment horizontal="center" vertical="center" wrapText="1"/>
    </xf>
    <xf numFmtId="9" fontId="3" fillId="3" borderId="5" xfId="1" applyFont="1" applyFill="1" applyBorder="1" applyAlignment="1">
      <alignment horizontal="center" vertical="center" wrapText="1"/>
    </xf>
    <xf numFmtId="9" fontId="3" fillId="3" borderId="17" xfId="1" applyFont="1" applyFill="1" applyBorder="1" applyAlignment="1">
      <alignment horizontal="center" vertical="center" wrapText="1"/>
    </xf>
    <xf numFmtId="9" fontId="3" fillId="3" borderId="6" xfId="1" applyFont="1" applyFill="1" applyBorder="1" applyAlignment="1">
      <alignment horizontal="center" vertical="center" wrapText="1"/>
    </xf>
    <xf numFmtId="2" fontId="3" fillId="3" borderId="6" xfId="0" applyNumberFormat="1" applyFont="1" applyFill="1" applyBorder="1" applyAlignment="1">
      <alignment horizontal="center" vertical="center" wrapText="1"/>
    </xf>
    <xf numFmtId="0" fontId="14" fillId="2" borderId="0" xfId="0" applyFont="1" applyFill="1" applyAlignment="1">
      <alignment horizontal="center" vertical="center" wrapText="1"/>
    </xf>
    <xf numFmtId="0" fontId="4" fillId="3" borderId="17" xfId="0" applyFont="1" applyFill="1" applyBorder="1" applyAlignment="1">
      <alignment horizontal="center" vertical="center" wrapText="1"/>
    </xf>
    <xf numFmtId="0" fontId="4" fillId="3" borderId="4" xfId="0" applyFont="1" applyFill="1" applyBorder="1" applyAlignment="1">
      <alignment horizontal="center" vertical="center" wrapText="1"/>
    </xf>
    <xf numFmtId="2" fontId="3" fillId="0" borderId="4" xfId="0" applyNumberFormat="1" applyFont="1" applyBorder="1" applyAlignment="1">
      <alignment horizontal="center" vertical="center"/>
    </xf>
    <xf numFmtId="2" fontId="3" fillId="0" borderId="10" xfId="1" applyNumberFormat="1" applyFont="1" applyBorder="1" applyAlignment="1">
      <alignment horizontal="center" vertical="center"/>
    </xf>
    <xf numFmtId="2" fontId="3" fillId="0" borderId="4" xfId="1" applyNumberFormat="1" applyFont="1" applyBorder="1" applyAlignment="1">
      <alignment horizontal="center" vertical="center"/>
    </xf>
    <xf numFmtId="10" fontId="3" fillId="0" borderId="4" xfId="1" applyNumberFormat="1" applyFont="1" applyBorder="1" applyAlignment="1">
      <alignment horizontal="center" vertical="center"/>
    </xf>
    <xf numFmtId="0" fontId="5" fillId="0" borderId="0" xfId="0" applyFont="1" applyAlignment="1">
      <alignment horizontal="center" vertical="center"/>
    </xf>
    <xf numFmtId="9" fontId="3" fillId="3" borderId="5" xfId="1" applyFont="1" applyFill="1" applyBorder="1" applyAlignment="1">
      <alignment horizontal="center" vertical="center"/>
    </xf>
    <xf numFmtId="9" fontId="3" fillId="3" borderId="17" xfId="1" applyFont="1" applyFill="1" applyBorder="1" applyAlignment="1">
      <alignment horizontal="center" vertical="center"/>
    </xf>
    <xf numFmtId="9" fontId="3" fillId="3" borderId="6" xfId="1" applyFont="1" applyFill="1" applyBorder="1" applyAlignment="1">
      <alignment horizontal="center" vertical="center"/>
    </xf>
    <xf numFmtId="9" fontId="3" fillId="3" borderId="39" xfId="1" applyFont="1" applyFill="1" applyBorder="1" applyAlignment="1">
      <alignment horizontal="center" vertical="center"/>
    </xf>
    <xf numFmtId="9" fontId="3" fillId="3" borderId="33" xfId="1" applyFont="1" applyFill="1" applyBorder="1" applyAlignment="1">
      <alignment horizontal="center" vertical="center"/>
    </xf>
    <xf numFmtId="9" fontId="3" fillId="3" borderId="40" xfId="1" applyFont="1" applyFill="1" applyBorder="1" applyAlignment="1">
      <alignment horizontal="center" vertical="center"/>
    </xf>
    <xf numFmtId="2" fontId="3" fillId="3" borderId="9" xfId="0" applyNumberFormat="1" applyFont="1" applyFill="1" applyBorder="1" applyAlignment="1">
      <alignment horizontal="center" vertical="center" wrapText="1"/>
    </xf>
    <xf numFmtId="2" fontId="3" fillId="3" borderId="11" xfId="0" applyNumberFormat="1" applyFont="1" applyFill="1" applyBorder="1" applyAlignment="1">
      <alignment horizontal="center" vertical="center" wrapText="1"/>
    </xf>
    <xf numFmtId="10" fontId="3" fillId="3" borderId="4" xfId="0" applyNumberFormat="1" applyFont="1" applyFill="1" applyBorder="1" applyAlignment="1">
      <alignment horizontal="center" vertical="center" wrapText="1"/>
    </xf>
    <xf numFmtId="10" fontId="3" fillId="3" borderId="43" xfId="0" applyNumberFormat="1" applyFont="1" applyFill="1" applyBorder="1" applyAlignment="1">
      <alignment horizontal="center" vertical="center" wrapText="1"/>
    </xf>
    <xf numFmtId="10" fontId="3" fillId="3" borderId="44" xfId="0" applyNumberFormat="1" applyFont="1" applyFill="1" applyBorder="1" applyAlignment="1">
      <alignment horizontal="center" vertical="center" wrapText="1"/>
    </xf>
    <xf numFmtId="2" fontId="3" fillId="3" borderId="0" xfId="0" applyNumberFormat="1" applyFont="1" applyFill="1" applyAlignment="1">
      <alignment horizontal="center" vertical="center" wrapText="1"/>
    </xf>
    <xf numFmtId="2" fontId="3" fillId="3" borderId="44" xfId="0" applyNumberFormat="1" applyFont="1" applyFill="1" applyBorder="1" applyAlignment="1">
      <alignment horizontal="center" vertical="center" wrapText="1"/>
    </xf>
    <xf numFmtId="10" fontId="3" fillId="0" borderId="20" xfId="1" applyNumberFormat="1" applyFont="1" applyFill="1" applyBorder="1" applyAlignment="1">
      <alignment horizontal="center" vertical="center" wrapText="1"/>
    </xf>
    <xf numFmtId="10" fontId="3" fillId="0" borderId="25" xfId="1" applyNumberFormat="1" applyFont="1" applyFill="1" applyBorder="1" applyAlignment="1">
      <alignment horizontal="center" vertical="center" wrapText="1"/>
    </xf>
    <xf numFmtId="10" fontId="3" fillId="0" borderId="22" xfId="1" applyNumberFormat="1" applyFont="1" applyFill="1" applyBorder="1" applyAlignment="1">
      <alignment horizontal="center" vertical="center" wrapText="1"/>
    </xf>
    <xf numFmtId="10" fontId="3" fillId="0" borderId="27" xfId="1" applyNumberFormat="1" applyFont="1" applyFill="1" applyBorder="1" applyAlignment="1">
      <alignment horizontal="center" vertical="center" wrapText="1"/>
    </xf>
    <xf numFmtId="10" fontId="3" fillId="0" borderId="16"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3" fillId="0" borderId="6" xfId="1" applyNumberFormat="1" applyFont="1" applyFill="1" applyBorder="1" applyAlignment="1">
      <alignment horizontal="center" vertical="center" wrapText="1"/>
    </xf>
    <xf numFmtId="2" fontId="3" fillId="3" borderId="20" xfId="0" applyNumberFormat="1" applyFont="1" applyFill="1" applyBorder="1" applyAlignment="1">
      <alignment horizontal="center" vertical="center" wrapText="1"/>
    </xf>
    <xf numFmtId="2" fontId="3" fillId="3" borderId="22" xfId="0" applyNumberFormat="1" applyFont="1" applyFill="1" applyBorder="1" applyAlignment="1">
      <alignment horizontal="center" vertical="center" wrapText="1"/>
    </xf>
    <xf numFmtId="9" fontId="3" fillId="3" borderId="20" xfId="1" applyFont="1" applyFill="1" applyBorder="1" applyAlignment="1">
      <alignment horizontal="center" vertical="center" wrapText="1"/>
    </xf>
    <xf numFmtId="9" fontId="3" fillId="3" borderId="22" xfId="1" applyFont="1" applyFill="1" applyBorder="1" applyAlignment="1">
      <alignment horizontal="center" vertical="center" wrapText="1"/>
    </xf>
    <xf numFmtId="9" fontId="3" fillId="3" borderId="34" xfId="1" applyFont="1" applyFill="1" applyBorder="1" applyAlignment="1">
      <alignment horizontal="center" vertical="center" wrapText="1"/>
    </xf>
    <xf numFmtId="10" fontId="3" fillId="3" borderId="41" xfId="0" applyNumberFormat="1" applyFont="1" applyFill="1" applyBorder="1" applyAlignment="1">
      <alignment horizontal="center" vertical="center" wrapText="1"/>
    </xf>
    <xf numFmtId="10" fontId="3" fillId="3" borderId="61" xfId="0" applyNumberFormat="1" applyFont="1" applyFill="1" applyBorder="1" applyAlignment="1">
      <alignment horizontal="center" vertical="center" wrapText="1"/>
    </xf>
    <xf numFmtId="10" fontId="3" fillId="3" borderId="20" xfId="0" applyNumberFormat="1" applyFont="1" applyFill="1" applyBorder="1" applyAlignment="1">
      <alignment horizontal="center" vertical="center" wrapText="1"/>
    </xf>
    <xf numFmtId="10" fontId="3" fillId="3" borderId="22" xfId="0" applyNumberFormat="1" applyFont="1" applyFill="1" applyBorder="1" applyAlignment="1">
      <alignment horizontal="center" vertical="center" wrapText="1"/>
    </xf>
    <xf numFmtId="10" fontId="3" fillId="3" borderId="5" xfId="1" applyNumberFormat="1" applyFont="1" applyFill="1" applyBorder="1" applyAlignment="1">
      <alignment horizontal="center" vertical="center" wrapText="1"/>
    </xf>
    <xf numFmtId="10" fontId="3" fillId="3" borderId="17" xfId="1" applyNumberFormat="1" applyFont="1" applyFill="1" applyBorder="1" applyAlignment="1">
      <alignment horizontal="center" vertical="center" wrapText="1"/>
    </xf>
    <xf numFmtId="10" fontId="3" fillId="3" borderId="6" xfId="1" applyNumberFormat="1" applyFont="1" applyFill="1" applyBorder="1" applyAlignment="1">
      <alignment horizontal="center" vertical="center" wrapText="1"/>
    </xf>
    <xf numFmtId="2" fontId="3" fillId="3" borderId="8" xfId="0" applyNumberFormat="1" applyFont="1" applyFill="1" applyBorder="1" applyAlignment="1" applyProtection="1">
      <alignment horizontal="center" vertical="center"/>
      <protection locked="0"/>
    </xf>
    <xf numFmtId="2" fontId="3" fillId="3" borderId="45" xfId="0" applyNumberFormat="1" applyFont="1" applyFill="1" applyBorder="1" applyAlignment="1" applyProtection="1">
      <alignment horizontal="center" vertical="center"/>
      <protection locked="0"/>
    </xf>
    <xf numFmtId="10" fontId="3" fillId="3" borderId="47" xfId="1" applyNumberFormat="1" applyFont="1" applyFill="1" applyBorder="1" applyAlignment="1" applyProtection="1">
      <alignment horizontal="center" vertical="center"/>
      <protection locked="0"/>
    </xf>
    <xf numFmtId="10" fontId="3" fillId="3" borderId="45" xfId="1" applyNumberFormat="1"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4" fillId="3" borderId="5"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10" fontId="3" fillId="3" borderId="23" xfId="1" applyNumberFormat="1" applyFont="1" applyFill="1" applyBorder="1" applyAlignment="1" applyProtection="1">
      <alignment horizontal="center" vertical="center"/>
      <protection locked="0"/>
    </xf>
    <xf numFmtId="10" fontId="3" fillId="3" borderId="24" xfId="1" applyNumberFormat="1"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wrapText="1"/>
      <protection locked="0"/>
    </xf>
    <xf numFmtId="0" fontId="4" fillId="3" borderId="31"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17" fillId="11" borderId="8" xfId="3" applyFill="1" applyBorder="1" applyAlignment="1">
      <alignment wrapText="1"/>
    </xf>
    <xf numFmtId="0" fontId="17" fillId="11" borderId="58" xfId="3" applyFill="1" applyBorder="1" applyAlignment="1">
      <alignment wrapText="1"/>
    </xf>
    <xf numFmtId="0" fontId="0" fillId="0" borderId="19" xfId="0" applyBorder="1" applyAlignment="1">
      <alignment horizontal="center" vertical="center" wrapText="1"/>
    </xf>
    <xf numFmtId="0" fontId="0" fillId="0" borderId="0" xfId="0" applyAlignment="1">
      <alignment horizontal="center" vertical="center" wrapText="1"/>
    </xf>
    <xf numFmtId="2" fontId="0" fillId="0" borderId="19" xfId="0" applyNumberFormat="1" applyBorder="1" applyAlignment="1">
      <alignment horizontal="center" vertical="center" wrapText="1"/>
    </xf>
  </cellXfs>
  <cellStyles count="4">
    <cellStyle name="Hipervínculo" xfId="2" builtinId="8"/>
    <cellStyle name="Hyperlink" xfId="3" xr:uid="{00000000-000B-0000-0000-000008000000}"/>
    <cellStyle name="Normal" xfId="0" builtinId="0"/>
    <cellStyle name="Porcentaje" xfId="1" builtinId="5"/>
  </cellStyles>
  <dxfs count="446">
    <dxf>
      <fill>
        <patternFill>
          <bgColor rgb="FFFFFFCC"/>
        </patternFill>
      </fill>
    </dxf>
    <dxf>
      <fill>
        <patternFill>
          <bgColor theme="4" tint="0.79998168889431442"/>
        </patternFill>
      </fill>
    </dxf>
    <dxf>
      <fill>
        <patternFill>
          <bgColor theme="6" tint="0.79998168889431442"/>
        </patternFill>
      </fill>
    </dxf>
    <dxf>
      <fill>
        <patternFill>
          <bgColor theme="0" tint="-4.9989318521683403E-2"/>
        </patternFill>
      </fill>
    </dxf>
    <dxf>
      <fill>
        <patternFill>
          <bgColor rgb="FFFFFFCC"/>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rgb="FFFFFFCC"/>
        </patternFill>
      </fill>
    </dxf>
    <dxf>
      <fill>
        <patternFill>
          <bgColor theme="6" tint="0.79998168889431442"/>
        </patternFill>
      </fill>
    </dxf>
    <dxf>
      <fill>
        <patternFill>
          <bgColor rgb="FFFFFFCC"/>
        </patternFill>
      </fill>
    </dxf>
    <dxf>
      <fill>
        <patternFill>
          <bgColor theme="4" tint="0.79998168889431442"/>
        </patternFill>
      </fill>
    </dxf>
    <dxf>
      <fill>
        <patternFill>
          <bgColor theme="6" tint="0.79998168889431442"/>
        </patternFill>
      </fill>
    </dxf>
    <dxf>
      <fill>
        <patternFill>
          <bgColor rgb="FFFFFFCC"/>
        </patternFill>
      </fill>
    </dxf>
    <dxf>
      <fill>
        <patternFill>
          <bgColor theme="4" tint="0.79998168889431442"/>
        </patternFill>
      </fill>
    </dxf>
    <dxf>
      <fill>
        <patternFill>
          <bgColor theme="6" tint="0.79998168889431442"/>
        </patternFill>
      </fill>
    </dxf>
    <dxf>
      <fill>
        <patternFill>
          <bgColor rgb="FFFFFFCC"/>
        </patternFill>
      </fill>
    </dxf>
    <dxf>
      <fill>
        <patternFill>
          <bgColor theme="4" tint="0.79998168889431442"/>
        </patternFill>
      </fill>
    </dxf>
    <dxf>
      <fill>
        <patternFill>
          <bgColor theme="6" tint="0.79998168889431442"/>
        </patternFill>
      </fill>
    </dxf>
    <dxf>
      <fill>
        <patternFill>
          <bgColor rgb="FFFFFFCC"/>
        </patternFill>
      </fill>
    </dxf>
    <dxf>
      <fill>
        <patternFill>
          <bgColor theme="4" tint="0.79998168889431442"/>
        </patternFill>
      </fill>
    </dxf>
    <dxf>
      <fill>
        <patternFill>
          <bgColor theme="6" tint="0.79998168889431442"/>
        </patternFill>
      </fill>
    </dxf>
    <dxf>
      <fill>
        <patternFill>
          <bgColor rgb="FFFFFFCC"/>
        </patternFill>
      </fill>
    </dxf>
    <dxf>
      <fill>
        <patternFill>
          <bgColor theme="4" tint="0.79998168889431442"/>
        </patternFill>
      </fill>
    </dxf>
    <dxf>
      <fill>
        <patternFill>
          <bgColor theme="6" tint="0.79998168889431442"/>
        </patternFill>
      </fill>
    </dxf>
    <dxf>
      <fill>
        <patternFill>
          <bgColor rgb="FFFFFFCC"/>
        </patternFill>
      </fill>
    </dxf>
    <dxf>
      <fill>
        <patternFill>
          <bgColor theme="4" tint="0.79998168889431442"/>
        </patternFill>
      </fill>
    </dxf>
    <dxf>
      <fill>
        <patternFill>
          <bgColor theme="6" tint="0.79998168889431442"/>
        </patternFill>
      </fill>
    </dxf>
    <dxf>
      <fill>
        <patternFill>
          <bgColor theme="0" tint="-4.9989318521683403E-2"/>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1"/>
      </font>
      <fill>
        <patternFill patternType="solid">
          <bgColor theme="0" tint="-4.9989318521683403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patternFill>
      </fill>
    </dxf>
    <dxf>
      <font>
        <color theme="0" tint="-4.9989318521683403E-2"/>
      </font>
      <fill>
        <patternFill>
          <bgColor theme="0" tint="-4.9989318521683403E-2"/>
        </patternFill>
      </fill>
    </dxf>
    <dxf>
      <font>
        <color theme="1"/>
      </font>
      <fill>
        <patternFill patternType="solid">
          <bgColor theme="0" tint="-4.9989318521683403E-2"/>
        </patternFill>
      </fill>
    </dxf>
    <dxf>
      <fill>
        <patternFill>
          <bgColor rgb="FFFFFFCC"/>
        </patternFill>
      </fill>
    </dxf>
    <dxf>
      <fill>
        <patternFill>
          <bgColor theme="4" tint="0.79998168889431442"/>
        </patternFill>
      </fill>
    </dxf>
    <dxf>
      <fill>
        <patternFill>
          <bgColor theme="6" tint="0.79998168889431442"/>
        </patternFill>
      </fill>
    </dxf>
    <dxf>
      <fill>
        <patternFill>
          <bgColor theme="0" tint="-4.9989318521683403E-2"/>
        </patternFill>
      </fill>
    </dxf>
    <dxf>
      <font>
        <color theme="0" tint="-4.9989318521683403E-2"/>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1"/>
      </font>
      <fill>
        <patternFill patternType="solid">
          <bgColor theme="0" tint="-4.9989318521683403E-2"/>
        </patternFill>
      </fill>
    </dxf>
    <dxf>
      <font>
        <color theme="1"/>
      </font>
      <fill>
        <patternFill patternType="solid">
          <bgColor theme="0"/>
        </patternFill>
      </fill>
    </dxf>
    <dxf>
      <font>
        <color theme="0" tint="-4.9989318521683403E-2"/>
      </font>
      <fill>
        <patternFill>
          <bgColor theme="0" tint="-4.9989318521683403E-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tint="-4.9989318521683403E-2"/>
      </font>
    </dxf>
    <dxf>
      <font>
        <color rgb="FF006100"/>
      </font>
      <fill>
        <patternFill>
          <bgColor rgb="FFC6EFCE"/>
        </patternFill>
      </fill>
    </dxf>
    <dxf>
      <font>
        <color rgb="FF9C0006"/>
      </font>
      <fill>
        <patternFill>
          <bgColor rgb="FFFFC7CE"/>
        </patternFill>
      </fill>
    </dxf>
    <dxf>
      <font>
        <color theme="1"/>
      </font>
      <fill>
        <patternFill patternType="solid">
          <bgColor theme="0" tint="-4.9989318521683403E-2"/>
        </patternFill>
      </fill>
    </dxf>
    <dxf>
      <font>
        <color theme="1"/>
      </font>
      <fill>
        <patternFill patternType="solid">
          <bgColor theme="0"/>
        </patternFill>
      </fill>
    </dxf>
    <dxf>
      <font>
        <color theme="0" tint="-4.9989318521683403E-2"/>
      </font>
      <fill>
        <patternFill>
          <bgColor theme="0" tint="-4.9989318521683403E-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tint="-4.9989318521683403E-2"/>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patternFill>
      </fill>
    </dxf>
    <dxf>
      <font>
        <color theme="1"/>
      </font>
      <fill>
        <patternFill patternType="solid">
          <bgColor theme="0" tint="-4.9989318521683403E-2"/>
        </patternFill>
      </fill>
    </dxf>
    <dxf>
      <font>
        <color theme="0" tint="-4.9989318521683403E-2"/>
      </font>
      <fill>
        <patternFill>
          <bgColor theme="0" tint="-4.9989318521683403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patternFill>
      </fill>
    </dxf>
    <dxf>
      <font>
        <color theme="1"/>
      </font>
      <fill>
        <patternFill patternType="solid">
          <bgColor theme="0" tint="-4.9989318521683403E-2"/>
        </patternFill>
      </fill>
    </dxf>
    <dxf>
      <font>
        <color theme="0" tint="-4.9989318521683403E-2"/>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1"/>
      </font>
      <fill>
        <patternFill patternType="solid">
          <bgColor theme="0"/>
        </patternFill>
      </fill>
    </dxf>
    <dxf>
      <font>
        <color theme="1"/>
      </font>
      <fill>
        <patternFill patternType="solid">
          <bgColor theme="0" tint="-4.9989318521683403E-2"/>
        </patternFill>
      </fill>
    </dxf>
    <dxf>
      <font>
        <color theme="0" tint="-4.9989318521683403E-2"/>
      </font>
      <fill>
        <patternFill>
          <bgColor theme="0" tint="-4.9989318521683403E-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tint="-4.9989318521683403E-2"/>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patternFill>
      </fill>
    </dxf>
    <dxf>
      <font>
        <color theme="1"/>
      </font>
      <fill>
        <patternFill patternType="solid">
          <bgColor theme="0" tint="-4.9989318521683403E-2"/>
        </patternFill>
      </fill>
    </dxf>
    <dxf>
      <font>
        <color theme="0" tint="-4.9989318521683403E-2"/>
      </font>
      <fill>
        <patternFill>
          <bgColor theme="0" tint="-4.9989318521683403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patternFill>
      </fill>
    </dxf>
    <dxf>
      <font>
        <color theme="1"/>
      </font>
      <fill>
        <patternFill patternType="solid">
          <bgColor theme="0" tint="-4.9989318521683403E-2"/>
        </patternFill>
      </fill>
    </dxf>
    <dxf>
      <font>
        <color theme="0" tint="-4.9989318521683403E-2"/>
      </font>
      <fill>
        <patternFill>
          <bgColor theme="0" tint="-4.9989318521683403E-2"/>
        </patternFill>
      </fill>
    </dxf>
    <dxf>
      <font>
        <color theme="0" tint="-4.9989318521683403E-2"/>
      </font>
    </dxf>
    <dxf>
      <font>
        <color theme="1"/>
      </font>
      <fill>
        <patternFill patternType="solid">
          <bgColor theme="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tint="-4.9989318521683403E-2"/>
      </font>
      <fill>
        <patternFill>
          <bgColor theme="0" tint="-4.9989318521683403E-2"/>
        </patternFill>
      </fill>
    </dxf>
    <dxf>
      <font>
        <color theme="1"/>
      </font>
      <fill>
        <patternFill patternType="solid">
          <bgColor theme="0" tint="-4.9989318521683403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4.9989318521683403E-2"/>
        </patternFill>
      </fill>
    </dxf>
    <dxf>
      <font>
        <color theme="1"/>
      </font>
      <fill>
        <patternFill patternType="solid">
          <bgColor theme="0"/>
        </patternFill>
      </fill>
    </dxf>
    <dxf>
      <font>
        <color theme="0" tint="-4.9989318521683403E-2"/>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patternFill>
      </fill>
    </dxf>
    <dxf>
      <font>
        <color theme="1"/>
      </font>
      <fill>
        <patternFill patternType="solid">
          <bgColor theme="0" tint="-4.9989318521683403E-2"/>
        </patternFill>
      </fill>
    </dxf>
    <dxf>
      <font>
        <color theme="0" tint="-4.9989318521683403E-2"/>
      </font>
      <fill>
        <patternFill>
          <bgColor theme="0" tint="-4.9989318521683403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tint="-4.9989318521683403E-2"/>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4.9989318521683403E-2"/>
        </patternFill>
      </fill>
    </dxf>
    <dxf>
      <font>
        <color theme="1"/>
      </font>
      <fill>
        <patternFill patternType="solid">
          <bgColor theme="0"/>
        </patternFill>
      </fill>
    </dxf>
    <dxf>
      <font>
        <color theme="0" tint="-4.9989318521683403E-2"/>
      </font>
      <fill>
        <patternFill>
          <bgColor theme="0" tint="-4.9989318521683403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patternType="solid">
          <bgColor theme="0"/>
        </patternFill>
      </fill>
    </dxf>
    <dxf>
      <font>
        <color theme="1"/>
      </font>
      <fill>
        <patternFill patternType="solid">
          <bgColor theme="0" tint="-4.9989318521683403E-2"/>
        </patternFill>
      </fill>
    </dxf>
    <dxf>
      <font>
        <color theme="0" tint="-4.9989318521683403E-2"/>
      </font>
      <fill>
        <patternFill>
          <bgColor theme="0" tint="-4.9989318521683403E-2"/>
        </patternFill>
      </fill>
    </dxf>
    <dxf>
      <font>
        <color theme="0" tint="-4.9989318521683403E-2"/>
      </font>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patternFill>
      </fill>
    </dxf>
    <dxf>
      <font>
        <color theme="1"/>
      </font>
      <fill>
        <patternFill patternType="solid">
          <bgColor theme="0" tint="-4.9989318521683403E-2"/>
        </patternFill>
      </fill>
    </dxf>
    <dxf>
      <font>
        <color theme="0" tint="-4.9989318521683403E-2"/>
      </font>
      <fill>
        <patternFill>
          <bgColor theme="0" tint="-4.9989318521683403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tint="-4.9989318521683403E-2"/>
      </font>
    </dxf>
    <dxf>
      <font>
        <color theme="0" tint="-4.9989318521683403E-2"/>
      </font>
      <fill>
        <patternFill>
          <bgColor theme="0" tint="-4.9989318521683403E-2"/>
        </patternFill>
      </fill>
    </dxf>
    <dxf>
      <font>
        <color theme="1"/>
      </font>
      <fill>
        <patternFill patternType="solid">
          <bgColor theme="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1"/>
      </font>
      <fill>
        <patternFill patternType="solid">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0" tint="-4.9989318521683403E-2"/>
      </font>
      <fill>
        <patternFill>
          <bgColor theme="0" tint="-4.9989318521683403E-2"/>
        </patternFill>
      </fill>
    </dxf>
    <dxf>
      <font>
        <color theme="1"/>
      </font>
      <fill>
        <patternFill patternType="solid">
          <bgColor theme="0" tint="-4.9989318521683403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tint="-4.9989318521683403E-2"/>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patternFill>
      </fill>
    </dxf>
    <dxf>
      <font>
        <color theme="1"/>
      </font>
      <fill>
        <patternFill patternType="solid">
          <bgColor theme="0" tint="-4.9989318521683403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patternFill>
      </fill>
    </dxf>
    <dxf>
      <font>
        <color theme="1"/>
      </font>
      <fill>
        <patternFill patternType="solid">
          <bgColor theme="0" tint="-4.9989318521683403E-2"/>
        </patternFill>
      </fill>
    </dxf>
    <dxf>
      <font>
        <color theme="0" tint="-4.9989318521683403E-2"/>
      </font>
      <fill>
        <patternFill>
          <bgColor theme="0" tint="-4.9989318521683403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patternFill>
      </fill>
    </dxf>
    <dxf>
      <font>
        <color theme="1"/>
      </font>
      <fill>
        <patternFill patternType="solid">
          <bgColor theme="0" tint="-4.9989318521683403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tint="-4.9989318521683403E-2"/>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patternType="solid">
          <bgColor theme="0"/>
        </patternFill>
      </fill>
    </dxf>
    <dxf>
      <font>
        <color theme="1"/>
      </font>
      <fill>
        <patternFill patternType="solid">
          <bgColor theme="0" tint="-4.9989318521683403E-2"/>
        </patternFill>
      </fill>
    </dxf>
    <dxf>
      <font>
        <color theme="0" tint="-4.9989318521683403E-2"/>
      </font>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0" tint="-4.9989318521683403E-2"/>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patternType="solid">
          <bgColor theme="0" tint="-4.9989318521683403E-2"/>
        </patternFill>
      </fill>
    </dxf>
    <dxf>
      <font>
        <color theme="1"/>
      </font>
      <fill>
        <patternFill patternType="solid">
          <bgColor theme="0"/>
        </patternFill>
      </fill>
    </dxf>
    <dxf>
      <font>
        <color theme="0" tint="-4.9989318521683403E-2"/>
      </font>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1"/>
      </font>
      <fill>
        <patternFill patternType="solid">
          <bgColor theme="0"/>
        </patternFill>
      </fill>
    </dxf>
    <dxf>
      <font>
        <color theme="1"/>
      </font>
      <fill>
        <patternFill patternType="solid">
          <bgColor theme="0" tint="-4.9989318521683403E-2"/>
        </patternFill>
      </fill>
    </dxf>
    <dxf>
      <font>
        <color theme="0" tint="-4.9989318521683403E-2"/>
      </font>
      <fill>
        <patternFill>
          <bgColor theme="0" tint="-4.9989318521683403E-2"/>
        </patternFill>
      </fill>
    </dxf>
    <dxf>
      <font>
        <color theme="0" tint="-4.9989318521683403E-2"/>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1"/>
      </font>
      <fill>
        <patternFill patternType="solid">
          <bgColor theme="0"/>
        </patternFill>
      </fill>
    </dxf>
    <dxf>
      <font>
        <color theme="1"/>
      </font>
      <fill>
        <patternFill patternType="solid">
          <bgColor theme="0" tint="-4.9989318521683403E-2"/>
        </patternFill>
      </fill>
    </dxf>
    <dxf>
      <font>
        <color theme="0" tint="-4.9989318521683403E-2"/>
      </font>
      <fill>
        <patternFill>
          <bgColor theme="0" tint="-4.9989318521683403E-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tint="-4.9989318521683403E-2"/>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1"/>
      </font>
      <fill>
        <patternFill patternType="solid">
          <bgColor theme="0" tint="-4.9989318521683403E-2"/>
        </patternFill>
      </fill>
    </dxf>
    <dxf>
      <font>
        <color theme="1"/>
      </font>
      <fill>
        <patternFill patternType="solid">
          <bgColor theme="0"/>
        </patternFill>
      </fill>
    </dxf>
    <dxf>
      <font>
        <color theme="0" tint="-4.9989318521683403E-2"/>
      </font>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tint="-4.9989318521683403E-2"/>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1"/>
      </font>
      <fill>
        <patternFill patternType="solid">
          <bgColor theme="0"/>
        </patternFill>
      </fill>
    </dxf>
    <dxf>
      <font>
        <color theme="1"/>
      </font>
      <fill>
        <patternFill patternType="solid">
          <bgColor theme="0" tint="-4.9989318521683403E-2"/>
        </patternFill>
      </fill>
    </dxf>
    <dxf>
      <font>
        <color theme="0" tint="-4.9989318521683403E-2"/>
      </font>
      <fill>
        <patternFill>
          <bgColor theme="0" tint="-4.9989318521683403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0" tint="-4.9989318521683403E-2"/>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1"/>
      </font>
      <fill>
        <patternFill>
          <bgColor theme="0" tint="-4.9989318521683403E-2"/>
        </patternFill>
      </fill>
    </dxf>
    <dxf>
      <font>
        <color theme="1"/>
      </font>
      <fill>
        <patternFill patternType="solid">
          <bgColor theme="0"/>
        </patternFill>
      </fill>
    </dxf>
    <dxf>
      <font>
        <color theme="0" tint="-4.9989318521683403E-2"/>
      </font>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0" tint="-4.9989318521683403E-2"/>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1"/>
      </font>
      <fill>
        <patternFill>
          <bgColor theme="0" tint="-4.9989318521683403E-2"/>
        </patternFill>
      </fill>
    </dxf>
    <dxf>
      <font>
        <color theme="1"/>
      </font>
      <fill>
        <patternFill patternType="solid">
          <bgColor theme="0"/>
        </patternFill>
      </fill>
    </dxf>
    <dxf>
      <font>
        <color theme="0" tint="-4.9989318521683403E-2"/>
      </font>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0" tint="-4.9989318521683403E-2"/>
      </font>
      <fill>
        <patternFill>
          <bgColor theme="0" tint="-4.9989318521683403E-2"/>
        </patternFill>
      </fill>
    </dxf>
    <dxf>
      <font>
        <color theme="1"/>
      </font>
      <fill>
        <patternFill>
          <bgColor rgb="FFFFFFCC"/>
        </patternFill>
      </fill>
    </dxf>
    <dxf>
      <font>
        <color theme="1"/>
      </font>
      <fill>
        <patternFill>
          <bgColor theme="6" tint="0.79998168889431442"/>
        </patternFill>
      </fill>
    </dxf>
    <dxf>
      <font>
        <color auto="1"/>
      </font>
      <fill>
        <patternFill>
          <bgColor theme="9" tint="0.79998168889431442"/>
        </patternFill>
      </fill>
    </dxf>
    <dxf>
      <font>
        <color theme="1"/>
      </font>
      <fill>
        <patternFill>
          <bgColor rgb="FFFFFFCC"/>
        </patternFill>
      </fill>
    </dxf>
    <dxf>
      <font>
        <color auto="1"/>
      </font>
      <fill>
        <patternFill>
          <bgColor theme="6" tint="0.79998168889431442"/>
        </patternFill>
      </fill>
    </dxf>
    <dxf>
      <font>
        <color theme="1"/>
      </font>
      <fill>
        <patternFill>
          <bgColor theme="9" tint="0.59996337778862885"/>
        </patternFill>
      </fill>
    </dxf>
    <dxf>
      <font>
        <color theme="0" tint="-4.9989318521683403E-2"/>
      </font>
      <fill>
        <patternFill>
          <bgColor theme="0" tint="-4.9989318521683403E-2"/>
        </patternFill>
      </fill>
    </dxf>
    <dxf>
      <font>
        <color theme="1"/>
      </font>
      <fill>
        <patternFill>
          <bgColor rgb="FFFFFFCC"/>
        </patternFill>
      </fill>
    </dxf>
    <dxf>
      <font>
        <color theme="1"/>
      </font>
      <fill>
        <patternFill>
          <bgColor theme="6" tint="0.79998168889431442"/>
        </patternFill>
      </fill>
    </dxf>
    <dxf>
      <font>
        <color auto="1"/>
      </font>
      <fill>
        <patternFill>
          <bgColor theme="6" tint="0.79998168889431442"/>
        </patternFill>
      </fill>
    </dxf>
    <dxf>
      <font>
        <color auto="1"/>
      </font>
      <fill>
        <patternFill>
          <bgColor theme="9" tint="0.79998168889431442"/>
        </patternFill>
      </fill>
    </dxf>
    <dxf>
      <font>
        <color theme="1"/>
      </font>
      <fill>
        <patternFill>
          <bgColor rgb="FFFFFFCC"/>
        </patternFill>
      </fill>
    </dxf>
    <dxf>
      <font>
        <color theme="1"/>
      </font>
      <fill>
        <patternFill>
          <bgColor theme="9" tint="0.59996337778862885"/>
        </patternFill>
      </fill>
    </dxf>
    <dxf>
      <font>
        <color theme="1"/>
      </font>
      <fill>
        <patternFill>
          <bgColor theme="6" tint="0.79998168889431442"/>
        </patternFill>
      </fill>
    </dxf>
    <dxf>
      <font>
        <color theme="1"/>
      </font>
      <fill>
        <patternFill>
          <bgColor theme="9" tint="0.79998168889431442"/>
        </patternFill>
      </fill>
    </dxf>
    <dxf>
      <font>
        <color theme="1"/>
      </font>
      <fill>
        <patternFill>
          <bgColor theme="6" tint="0.79998168889431442"/>
        </patternFill>
      </fill>
    </dxf>
    <dxf>
      <font>
        <color theme="1"/>
      </font>
      <fill>
        <patternFill patternType="solid">
          <bgColor theme="0" tint="-4.9989318521683403E-2"/>
        </patternFill>
      </fill>
    </dxf>
    <dxf>
      <font>
        <color theme="1"/>
      </font>
      <fill>
        <patternFill>
          <bgColor rgb="FFFFFFCC"/>
        </patternFill>
      </fill>
    </dxf>
    <dxf>
      <font>
        <color theme="1"/>
      </font>
      <fill>
        <patternFill>
          <bgColor theme="9" tint="0.59996337778862885"/>
        </patternFill>
      </fill>
    </dxf>
    <dxf>
      <font>
        <color theme="1"/>
      </font>
      <fill>
        <patternFill patternType="solid">
          <bgColor theme="0" tint="-4.9989318521683403E-2"/>
        </patternFill>
      </fill>
    </dxf>
    <dxf>
      <font>
        <color theme="1"/>
      </font>
      <numFmt numFmtId="2" formatCode="0.00"/>
      <fill>
        <patternFill>
          <bgColor rgb="FFFFFFCC"/>
        </patternFill>
      </fill>
    </dxf>
    <dxf>
      <font>
        <color theme="1"/>
      </font>
      <fill>
        <patternFill patternType="solid">
          <bgColor theme="0" tint="-4.9989318521683403E-2"/>
        </patternFill>
      </fill>
    </dxf>
    <dxf>
      <fill>
        <patternFill>
          <bgColor rgb="FFFFFFCC"/>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rgb="FFFFFFCC"/>
        </patternFill>
      </fill>
    </dxf>
    <dxf>
      <fill>
        <patternFill>
          <bgColor theme="6" tint="0.79998168889431442"/>
        </patternFill>
      </fill>
    </dxf>
    <dxf>
      <fill>
        <patternFill>
          <bgColor theme="4" tint="0.79998168889431442"/>
        </patternFill>
      </fill>
    </dxf>
    <dxf>
      <fill>
        <patternFill>
          <bgColor rgb="FFFFFFCC"/>
        </patternFill>
      </fill>
    </dxf>
    <dxf>
      <fill>
        <patternFill>
          <bgColor theme="4" tint="0.79998168889431442"/>
        </patternFill>
      </fill>
    </dxf>
    <dxf>
      <fill>
        <patternFill>
          <bgColor theme="6" tint="0.79998168889431442"/>
        </patternFill>
      </fill>
    </dxf>
    <dxf>
      <fill>
        <patternFill>
          <bgColor rgb="FFFFFFCC"/>
        </patternFill>
      </fill>
    </dxf>
    <dxf>
      <fill>
        <patternFill>
          <bgColor theme="6" tint="0.79998168889431442"/>
        </patternFill>
      </fill>
    </dxf>
    <dxf>
      <fill>
        <patternFill>
          <bgColor rgb="FFFFFFCC"/>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rgb="FFFFFFCC"/>
        </patternFill>
      </fill>
    </dxf>
    <dxf>
      <fill>
        <patternFill>
          <bgColor theme="0" tint="-4.9989318521683403E-2"/>
        </patternFill>
      </fill>
    </dxf>
    <dxf>
      <fill>
        <patternFill>
          <bgColor theme="6" tint="0.79998168889431442"/>
        </patternFill>
      </fill>
    </dxf>
    <dxf>
      <fill>
        <patternFill>
          <bgColor theme="4" tint="0.79998168889431442"/>
        </patternFill>
      </fill>
    </dxf>
    <dxf>
      <fill>
        <patternFill>
          <bgColor rgb="FFFFFFCC"/>
        </patternFill>
      </fill>
    </dxf>
    <dxf>
      <fill>
        <patternFill>
          <bgColor theme="6" tint="0.79998168889431442"/>
        </patternFill>
      </fill>
    </dxf>
    <dxf>
      <fill>
        <patternFill>
          <bgColor theme="4" tint="0.79998168889431442"/>
        </patternFill>
      </fill>
    </dxf>
    <dxf>
      <fill>
        <patternFill>
          <bgColor rgb="FFFFFFCC"/>
        </patternFill>
      </fill>
    </dxf>
    <dxf>
      <fill>
        <patternFill>
          <bgColor theme="0" tint="-4.9989318521683403E-2"/>
        </patternFill>
      </fill>
    </dxf>
    <dxf>
      <fill>
        <patternFill>
          <bgColor rgb="FFFFFFCC"/>
        </patternFill>
      </fill>
    </dxf>
    <dxf>
      <fill>
        <patternFill>
          <bgColor theme="4" tint="0.79998168889431442"/>
        </patternFill>
      </fill>
    </dxf>
    <dxf>
      <fill>
        <patternFill>
          <bgColor theme="6" tint="0.79998168889431442"/>
        </patternFill>
      </fill>
    </dxf>
    <dxf>
      <fill>
        <patternFill>
          <bgColor rgb="FFFFFFCC"/>
        </patternFill>
      </fill>
    </dxf>
    <dxf>
      <fill>
        <patternFill>
          <bgColor theme="6" tint="0.79998168889431442"/>
        </patternFill>
      </fill>
    </dxf>
    <dxf>
      <fill>
        <patternFill>
          <bgColor theme="4" tint="0.79998168889431442"/>
        </patternFill>
      </fill>
    </dxf>
  </dxfs>
  <tableStyles count="0" defaultTableStyle="TableStyleMedium2" defaultPivotStyle="PivotStyleLight16"/>
  <colors>
    <mruColors>
      <color rgb="FFFFFFCC"/>
      <color rgb="FFFFFFD1"/>
      <color rgb="FFFFF2B9"/>
      <color rgb="FF94DDF4"/>
      <color rgb="FF16A8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externalLink" Target="externalLinks/externalLink23.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5.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externalLink" Target="externalLinks/externalLink21.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externalLink" Target="externalLinks/externalLink24.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externalLink" Target="externalLinks/externalLink22.xml"/><Relationship Id="rId20" Type="http://schemas.openxmlformats.org/officeDocument/2006/relationships/worksheet" Target="worksheets/sheet20.xml"/><Relationship Id="rId41" Type="http://schemas.openxmlformats.org/officeDocument/2006/relationships/externalLink" Target="externalLinks/externalLink17.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externalLink" Target="externalLinks/externalLink2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0</xdr:row>
      <xdr:rowOff>95250</xdr:rowOff>
    </xdr:from>
    <xdr:to>
      <xdr:col>1</xdr:col>
      <xdr:colOff>1358175</xdr:colOff>
      <xdr:row>0</xdr:row>
      <xdr:rowOff>815250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 y="95250"/>
          <a:ext cx="720000" cy="720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762000</xdr:colOff>
      <xdr:row>0</xdr:row>
      <xdr:rowOff>85725</xdr:rowOff>
    </xdr:from>
    <xdr:to>
      <xdr:col>1</xdr:col>
      <xdr:colOff>1482000</xdr:colOff>
      <xdr:row>0</xdr:row>
      <xdr:rowOff>805725</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0" y="85725"/>
          <a:ext cx="720000" cy="72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1038225</xdr:colOff>
      <xdr:row>0</xdr:row>
      <xdr:rowOff>114300</xdr:rowOff>
    </xdr:from>
    <xdr:to>
      <xdr:col>1</xdr:col>
      <xdr:colOff>1760130</xdr:colOff>
      <xdr:row>0</xdr:row>
      <xdr:rowOff>832395</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0225" y="114300"/>
          <a:ext cx="720000" cy="72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695325</xdr:colOff>
      <xdr:row>0</xdr:row>
      <xdr:rowOff>76200</xdr:rowOff>
    </xdr:from>
    <xdr:to>
      <xdr:col>1</xdr:col>
      <xdr:colOff>1422945</xdr:colOff>
      <xdr:row>0</xdr:row>
      <xdr:rowOff>788580</xdr:rowOff>
    </xdr:to>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7325" y="76200"/>
          <a:ext cx="720000" cy="720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940593</xdr:colOff>
      <xdr:row>0</xdr:row>
      <xdr:rowOff>95250</xdr:rowOff>
    </xdr:from>
    <xdr:to>
      <xdr:col>1</xdr:col>
      <xdr:colOff>1664403</xdr:colOff>
      <xdr:row>0</xdr:row>
      <xdr:rowOff>826680</xdr:rowOff>
    </xdr:to>
    <xdr:pic>
      <xdr:nvPicPr>
        <xdr:cNvPr id="2" name="Imagen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2593" y="95250"/>
          <a:ext cx="723810" cy="73143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357188</xdr:colOff>
      <xdr:row>0</xdr:row>
      <xdr:rowOff>83344</xdr:rowOff>
    </xdr:from>
    <xdr:to>
      <xdr:col>1</xdr:col>
      <xdr:colOff>1069568</xdr:colOff>
      <xdr:row>0</xdr:row>
      <xdr:rowOff>803344</xdr:rowOff>
    </xdr:to>
    <xdr:pic>
      <xdr:nvPicPr>
        <xdr:cNvPr id="2" name="Imagen 1">
          <a:extLst>
            <a:ext uri="{FF2B5EF4-FFF2-40B4-BE49-F238E27FC236}">
              <a16:creationId xmlns:a16="http://schemas.microsoft.com/office/drawing/2014/main" id="{B620FF40-D41B-4D45-B40C-29228F956A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813" y="83344"/>
          <a:ext cx="712380" cy="720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1035844</xdr:colOff>
      <xdr:row>0</xdr:row>
      <xdr:rowOff>59531</xdr:rowOff>
    </xdr:from>
    <xdr:to>
      <xdr:col>1</xdr:col>
      <xdr:colOff>1755844</xdr:colOff>
      <xdr:row>0</xdr:row>
      <xdr:rowOff>779531</xdr:rowOff>
    </xdr:to>
    <xdr:pic>
      <xdr:nvPicPr>
        <xdr:cNvPr id="2" name="Imagen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4469" y="59531"/>
          <a:ext cx="720000" cy="720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1500187</xdr:colOff>
      <xdr:row>0</xdr:row>
      <xdr:rowOff>107156</xdr:rowOff>
    </xdr:from>
    <xdr:to>
      <xdr:col>1</xdr:col>
      <xdr:colOff>2220187</xdr:colOff>
      <xdr:row>0</xdr:row>
      <xdr:rowOff>827156</xdr:rowOff>
    </xdr:to>
    <xdr:pic>
      <xdr:nvPicPr>
        <xdr:cNvPr id="2" name="Imagen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8812" y="107156"/>
          <a:ext cx="720000" cy="720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1262063</xdr:colOff>
      <xdr:row>0</xdr:row>
      <xdr:rowOff>95250</xdr:rowOff>
    </xdr:from>
    <xdr:to>
      <xdr:col>1</xdr:col>
      <xdr:colOff>1982063</xdr:colOff>
      <xdr:row>0</xdr:row>
      <xdr:rowOff>822870</xdr:rowOff>
    </xdr:to>
    <xdr:pic>
      <xdr:nvPicPr>
        <xdr:cNvPr id="2" name="Imagen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688" y="95250"/>
          <a:ext cx="720000" cy="720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1190625</xdr:colOff>
      <xdr:row>0</xdr:row>
      <xdr:rowOff>95250</xdr:rowOff>
    </xdr:from>
    <xdr:to>
      <xdr:col>1</xdr:col>
      <xdr:colOff>1910625</xdr:colOff>
      <xdr:row>0</xdr:row>
      <xdr:rowOff>815250</xdr:rowOff>
    </xdr:to>
    <xdr:pic>
      <xdr:nvPicPr>
        <xdr:cNvPr id="2" name="Imagen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0" y="95250"/>
          <a:ext cx="720000" cy="720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1481666</xdr:colOff>
      <xdr:row>0</xdr:row>
      <xdr:rowOff>84666</xdr:rowOff>
    </xdr:from>
    <xdr:to>
      <xdr:col>1</xdr:col>
      <xdr:colOff>2206958</xdr:colOff>
      <xdr:row>0</xdr:row>
      <xdr:rowOff>816096</xdr:rowOff>
    </xdr:to>
    <xdr:pic>
      <xdr:nvPicPr>
        <xdr:cNvPr id="2" name="Imagen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5583" y="84666"/>
          <a:ext cx="725292"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892968</xdr:colOff>
      <xdr:row>0</xdr:row>
      <xdr:rowOff>154781</xdr:rowOff>
    </xdr:from>
    <xdr:to>
      <xdr:col>1</xdr:col>
      <xdr:colOff>1612968</xdr:colOff>
      <xdr:row>0</xdr:row>
      <xdr:rowOff>874781</xdr:rowOff>
    </xdr:to>
    <xdr:pic>
      <xdr:nvPicPr>
        <xdr:cNvPr id="11" name="Imagen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031" y="154781"/>
          <a:ext cx="720000" cy="720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1481666</xdr:colOff>
      <xdr:row>0</xdr:row>
      <xdr:rowOff>84666</xdr:rowOff>
    </xdr:from>
    <xdr:to>
      <xdr:col>1</xdr:col>
      <xdr:colOff>2206958</xdr:colOff>
      <xdr:row>0</xdr:row>
      <xdr:rowOff>804666</xdr:rowOff>
    </xdr:to>
    <xdr:pic>
      <xdr:nvPicPr>
        <xdr:cNvPr id="2" name="Imagen 1">
          <a:extLst>
            <a:ext uri="{FF2B5EF4-FFF2-40B4-BE49-F238E27FC236}">
              <a16:creationId xmlns:a16="http://schemas.microsoft.com/office/drawing/2014/main" id="{CD27041C-7DD2-4D56-BAB0-0BEA51538D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1613" y="84666"/>
          <a:ext cx="725292" cy="7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581025</xdr:colOff>
      <xdr:row>0</xdr:row>
      <xdr:rowOff>152400</xdr:rowOff>
    </xdr:from>
    <xdr:to>
      <xdr:col>1</xdr:col>
      <xdr:colOff>1316265</xdr:colOff>
      <xdr:row>0</xdr:row>
      <xdr:rowOff>857160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0" y="152400"/>
          <a:ext cx="720000" cy="72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1452563</xdr:colOff>
      <xdr:row>0</xdr:row>
      <xdr:rowOff>130969</xdr:rowOff>
    </xdr:from>
    <xdr:to>
      <xdr:col>1</xdr:col>
      <xdr:colOff>2172563</xdr:colOff>
      <xdr:row>0</xdr:row>
      <xdr:rowOff>854779</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93094" y="130969"/>
          <a:ext cx="720000" cy="72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624840</xdr:colOff>
      <xdr:row>0</xdr:row>
      <xdr:rowOff>259080</xdr:rowOff>
    </xdr:from>
    <xdr:to>
      <xdr:col>1</xdr:col>
      <xdr:colOff>1344840</xdr:colOff>
      <xdr:row>2</xdr:row>
      <xdr:rowOff>110400</xdr:rowOff>
    </xdr:to>
    <xdr:pic>
      <xdr:nvPicPr>
        <xdr:cNvPr id="3" name="Imagen 2">
          <a:extLst>
            <a:ext uri="{FF2B5EF4-FFF2-40B4-BE49-F238E27FC236}">
              <a16:creationId xmlns:a16="http://schemas.microsoft.com/office/drawing/2014/main" id="{E6EAB727-6DC4-4C6D-8929-D5BC7DE462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7320" y="259080"/>
          <a:ext cx="720000" cy="72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819150</xdr:colOff>
      <xdr:row>0</xdr:row>
      <xdr:rowOff>123825</xdr:rowOff>
    </xdr:from>
    <xdr:to>
      <xdr:col>1</xdr:col>
      <xdr:colOff>1542960</xdr:colOff>
      <xdr:row>0</xdr:row>
      <xdr:rowOff>855255</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3025" y="123825"/>
          <a:ext cx="720000" cy="72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1657350</xdr:colOff>
      <xdr:row>0</xdr:row>
      <xdr:rowOff>85725</xdr:rowOff>
    </xdr:from>
    <xdr:to>
      <xdr:col>1</xdr:col>
      <xdr:colOff>2381160</xdr:colOff>
      <xdr:row>0</xdr:row>
      <xdr:rowOff>817155</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1700" y="85725"/>
          <a:ext cx="720000" cy="72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1833563</xdr:colOff>
      <xdr:row>0</xdr:row>
      <xdr:rowOff>107157</xdr:rowOff>
    </xdr:from>
    <xdr:to>
      <xdr:col>1</xdr:col>
      <xdr:colOff>2553563</xdr:colOff>
      <xdr:row>0</xdr:row>
      <xdr:rowOff>817632</xdr:rowOff>
    </xdr:to>
    <xdr:pic>
      <xdr:nvPicPr>
        <xdr:cNvPr id="35" name="Imagen 34">
          <a:extLst>
            <a:ext uri="{FF2B5EF4-FFF2-40B4-BE49-F238E27FC236}">
              <a16:creationId xmlns:a16="http://schemas.microsoft.com/office/drawing/2014/main" id="{00000000-0008-0000-09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2188" y="107157"/>
          <a:ext cx="720000" cy="72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733425</xdr:colOff>
      <xdr:row>0</xdr:row>
      <xdr:rowOff>114300</xdr:rowOff>
    </xdr:from>
    <xdr:to>
      <xdr:col>1</xdr:col>
      <xdr:colOff>1464855</xdr:colOff>
      <xdr:row>0</xdr:row>
      <xdr:rowOff>822870</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5425" y="114300"/>
          <a:ext cx="720000"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ettcat.sharepoint.com/sites/ServeisQualitatMedi/DGQM24%20%20Gesti%20del%20sistema%20integrat%20de%20qualitat%20MA/1.%20INDICADORS/A2223/2223.Indicadors%20-%20definitiu.xlsx" TargetMode="External"/><Relationship Id="rId1" Type="http://schemas.openxmlformats.org/officeDocument/2006/relationships/externalLinkPath" Target="https://cettcat.sharepoint.com/sites/ServeisQualitatMedi/DGQM24%20%20Gesti%20del%20sistema%20integrat%20de%20qualitat%20MA/1.%20INDICADORS/A2223/2223.Indicadors%20-%20definitiu.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https://cettcat.sharepoint.com/sites/ServeisQualitatMedi/PLAN09%20%20PlanificaciFormaci/1.%20INDICADORS/A2324/2324.Indicadores_PLAN09.xlsx" TargetMode="External"/><Relationship Id="rId1" Type="http://schemas.openxmlformats.org/officeDocument/2006/relationships/externalLinkPath" Target="https://cettcat.sharepoint.com/sites/ServeisQualitatMedi/PLAN09%20%20PlanificaciFormaci/1.%20INDICADORS/A2324/2324.Indicadores_PLAN09.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https://cettcat.sharepoint.com/sites/ServeisQualitatMedi/AIM10%20%20Admissi%20i%20matriculaci/1.%20INDICADORS/A2324/2324.Indicadores_AIM10.xlsx" TargetMode="External"/><Relationship Id="rId1" Type="http://schemas.openxmlformats.org/officeDocument/2006/relationships/externalLinkPath" Target="https://cettcat.sharepoint.com/sites/ServeisQualitatMedi/AIM10%20%20Admissi%20i%20matriculaci/1.%20INDICADORS/A2324/2324.Indicadores_AIM10.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https://cettcat.sharepoint.com/sites/ServeisQualitatMedi/OAP16%20%20Orientaci%20Acadmica%20i%20Professional/1.%20INDICADORS/A2324/2324.Indicadors_OAP17.xlsx" TargetMode="External"/><Relationship Id="rId1" Type="http://schemas.openxmlformats.org/officeDocument/2006/relationships/externalLinkPath" Target="https://cettcat.sharepoint.com/sites/ServeisQualitatMedi/OAP16%20%20Orientaci%20Acadmica%20i%20Professional/1.%20INDICADORS/A2324/2324.Indicadors_OAP17.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https://cettcat.sharepoint.com/sites/SuportQualityTeam/DEAP13%20%20Desenvolupament%20de%20lensenyament%20i%20aprenent/1.%20INDICADORS/A2324/2324.Indicadores_DEAP13.xlsx" TargetMode="External"/><Relationship Id="rId1" Type="http://schemas.openxmlformats.org/officeDocument/2006/relationships/externalLinkPath" Target="https://cettcat.sharepoint.com/sites/SuportQualityTeam/DEAP13%20%20Desenvolupament%20de%20lensenyament%20i%20aprenent/1.%20INDICADORS/A2324/2324.Indicadores_DEAP13.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https://cettcat.sharepoint.com/sites/ServeisQualitatMedi/DEAP13%20%20Desenvolupament%20de%20lensenyament%20i%20aprenent/1.%20INDICADORS/A2324/2324.Indicadores_DEAP13.xlsx" TargetMode="External"/><Relationship Id="rId1" Type="http://schemas.openxmlformats.org/officeDocument/2006/relationships/externalLinkPath" Target="https://cettcat.sharepoint.com/sites/ServeisQualitatMedi/DEAP13%20%20Desenvolupament%20de%20lensenyament%20i%20aprenent/1.%20INDICADORS/A2324/2324.Indicadores_DEAP13.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https://cettcat.sharepoint.com/sites/ServeisQualitatMedi/SAT18%20%20Satisfacci%20dels%20grups%20dinters/1.%20INDICADORS/A2324/2324.Indicadors_SAT18.xlsx" TargetMode="External"/><Relationship Id="rId1" Type="http://schemas.openxmlformats.org/officeDocument/2006/relationships/externalLinkPath" Target="https://cettcat.sharepoint.com/sites/ServeisQualitatMedi/SAT18%20%20Satisfacci%20dels%20grups%20dinters/1.%20INDICADORS/A2324/2324.Indicadors_SAT18.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https://cettcat.sharepoint.com/sites/ServeisQualitatMedi/VPS19%20%20Validaci%20producte%20servei/1.%20INDICADORS/A2324/2324.Indicadors_VPS19.xlsx" TargetMode="External"/><Relationship Id="rId1" Type="http://schemas.openxmlformats.org/officeDocument/2006/relationships/externalLinkPath" Target="https://cettcat.sharepoint.com/sites/ServeisQualitatMedi/VPS19%20%20Validaci%20producte%20servei/1.%20INDICADORS/A2324/2324.Indicadors_VPS19.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https://cettcat.sharepoint.com/sites/ServeisQualitatMedi/VPS19%20%20Validaci%20producte%20servei/1.%20INDICADORS/A2223/2223.Indicadors_VPS19.xlsx" TargetMode="External"/><Relationship Id="rId1" Type="http://schemas.openxmlformats.org/officeDocument/2006/relationships/externalLinkPath" Target="https://cettcat.sharepoint.com/sites/ServeisQualitatMedi/VPS19%20%20Validaci%20producte%20servei/1.%20INDICADORS/A2223/2223.Indicadors_VPS19.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https://cettcat.sharepoint.com/sites/SuportQualityTeam/GCDTC15%20Gesti%20de%20suport%20a%20la%20creaci%20i%20desenvolupam/1.%20INDICADORS/A2324/2324.Indicadors_GCDTC15.xlsx" TargetMode="External"/><Relationship Id="rId1" Type="http://schemas.openxmlformats.org/officeDocument/2006/relationships/externalLinkPath" Target="https://cettcat.sharepoint.com/sites/SuportQualityTeam/GCDTC15%20Gesti%20de%20suport%20a%20la%20creaci%20i%20desenvolupam/1.%20INDICADORS/A2324/2324.Indicadors_GCDTC15.xlsx"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https://cettcat.sharepoint.com/sites/ServeisQualitatMedi/STIC20%20%20Gesti%20dels%20sistemes%20i%20tecnologies%20de%20la%20in/1.%20INDICADORS/A2324/2324.Indicadors_STIC20.xlsx" TargetMode="External"/><Relationship Id="rId1" Type="http://schemas.openxmlformats.org/officeDocument/2006/relationships/externalLinkPath" Target="https://cettcat.sharepoint.com/sites/ServeisQualitatMedi/STIC20%20%20Gesti%20dels%20sistemes%20i%20tecnologies%20de%20la%20in/1.%20INDICADORS/A2324/2324.Indicadors_STIC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ettcat.sharepoint.com/sites/SuportQualityTeam/SEM01%20%20Sostenibilitat%20de%20negoci/1.%20INDICADORS/A2324/2324.Indicadors_SEM01.xlsx" TargetMode="External"/><Relationship Id="rId1" Type="http://schemas.openxmlformats.org/officeDocument/2006/relationships/externalLinkPath" Target="https://cettcat.sharepoint.com/sites/SuportQualityTeam/SEM01%20%20Sostenibilitat%20de%20negoci/1.%20INDICADORS/A2324/2324.Indicadors_SEM01.xlsx"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https://cettcat.sharepoint.com/sites/ServeisQualitatMedi/DGQM24%20%20Gesti%20del%20sistema%20integrat%20de%20qualitat%20MA/1.%20INDICADORS/A2324/2324.Indicadors_GQM24.xlsx" TargetMode="External"/><Relationship Id="rId1" Type="http://schemas.openxmlformats.org/officeDocument/2006/relationships/externalLinkPath" Target="https://cettcat.sharepoint.com/sites/ServeisQualitatMedi/DGQM24%20%20Gesti%20del%20sistema%20integrat%20de%20qualitat%20MA/1.%20INDICADORS/A2324/2324.Indicadors_GQM24.xlsx"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https://cettcat.sharepoint.com/sites/ServeisQualitatMedi/GIRM22%20%20Gesti%20dels%20recursos%20materials%20i%20les%20infrae/1.%20INDICADORS/A2324/2324.Indicadors_GIRM22.xlsx" TargetMode="External"/><Relationship Id="rId1" Type="http://schemas.openxmlformats.org/officeDocument/2006/relationships/externalLinkPath" Target="https://cettcat.sharepoint.com/sites/ServeisQualitatMedi/GIRM22%20%20Gesti%20dels%20recursos%20materials%20i%20les%20infrae/1.%20INDICADORS/A2324/2324.Indicadors_GIRM22.xlsx" TargetMode="External"/></Relationships>
</file>

<file path=xl/externalLinks/_rels/externalLink22.xml.rels><?xml version="1.0" encoding="UTF-8" standalone="yes"?>
<Relationships xmlns="http://schemas.openxmlformats.org/package/2006/relationships"><Relationship Id="rId2" Type="http://schemas.openxmlformats.org/officeDocument/2006/relationships/externalLinkPath" Target="https://cettcat.sharepoint.com/sites/SuportQualityTeam/GIRM22%20%20Gesti%20dels%20recursos%20materials%20i%20les%20infrae/1.%20INDICADORS/A2324/2324.Indicadors_GIRM22.xlsx" TargetMode="External"/><Relationship Id="rId1" Type="http://schemas.openxmlformats.org/officeDocument/2006/relationships/externalLinkPath" Target="https://cettcat.sharepoint.com/sites/SuportQualityTeam/GIRM22%20%20Gesti%20dels%20recursos%20materials%20i%20les%20infrae/1.%20INDICADORS/A2324/2324.Indicadors_GIRM22.xlsx"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https://cettcat.sharepoint.com/sites/ServeisQualitatMedi/GREC25%20%20Gesti%20dels%20recursos%20econmics%20compres%20i%20pro/1.%20INDICADORS/A2324/2324.Indicadors_GREC25.xlsx" TargetMode="External"/><Relationship Id="rId1" Type="http://schemas.openxmlformats.org/officeDocument/2006/relationships/externalLinkPath" Target="https://cettcat.sharepoint.com/sites/ServeisQualitatMedi/GREC25%20%20Gesti%20dels%20recursos%20econmics%20compres%20i%20pro/1.%20INDICADORS/A2324/2324.Indicadors_GREC25.xlsx" TargetMode="External"/></Relationships>
</file>

<file path=xl/externalLinks/_rels/externalLink24.xml.rels><?xml version="1.0" encoding="UTF-8" standalone="yes"?>
<Relationships xmlns="http://schemas.openxmlformats.org/package/2006/relationships"><Relationship Id="rId2" Type="http://schemas.openxmlformats.org/officeDocument/2006/relationships/externalLinkPath" Target="https://cettcat.sharepoint.com/sites/ServeisQualitatMedi/GLJ26%20%20Gesti%20Laboral%20Jurdica/1.%20INDICADORS/A2324/2324.Indicadors_GLJ26.xlsx" TargetMode="External"/><Relationship Id="rId1" Type="http://schemas.openxmlformats.org/officeDocument/2006/relationships/externalLinkPath" Target="https://cettcat.sharepoint.com/sites/ServeisQualitatMedi/GLJ26%20%20Gesti%20Laboral%20Jurdica/1.%20INDICADORS/A2324/2324.Indicadors_GLJ26.xlsx" TargetMode="External"/></Relationships>
</file>

<file path=xl/externalLinks/_rels/externalLink25.xml.rels><?xml version="1.0" encoding="UTF-8" standalone="yes"?>
<Relationships xmlns="http://schemas.openxmlformats.org/package/2006/relationships"><Relationship Id="rId2" Type="http://schemas.openxmlformats.org/officeDocument/2006/relationships/externalLinkPath" Target="https://cettcat.sharepoint.com/sites/ServeisQualitatMedi/SREST27%20%20Prestaci%20de%20Serveis%20de%20Restauraci/0.%20INDICADORS/A2324/2324.Indicadors_SREST27.xlsx" TargetMode="External"/><Relationship Id="rId1" Type="http://schemas.openxmlformats.org/officeDocument/2006/relationships/externalLinkPath" Target="https://cettcat.sharepoint.com/sites/ServeisQualitatMedi/SREST27%20%20Prestaci%20de%20Serveis%20de%20Restauraci/0.%20INDICADORS/A2324/2324.Indicadors_SREST27.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cettcat.sharepoint.com/sites/ServeisQualitatMedi/DEO03%20%20Desenvolupament%20i%20eficncia%20organitzacional/1.%20INDICADORS/A2324/2324.Indicadors_DPE02.xlsx" TargetMode="External"/><Relationship Id="rId1" Type="http://schemas.openxmlformats.org/officeDocument/2006/relationships/externalLinkPath" Target="https://cettcat.sharepoint.com/sites/ServeisQualitatMedi/DEO03%20%20Desenvolupament%20i%20eficncia%20organitzacional/1.%20INDICADORS/A2324/2324.Indicadors_DPE02.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cettcat.sharepoint.com/sites/ServeisQualitatMedi/INT04%20%20Desenvolupament%20de%20negoci%20internacional/1.%20INDICADORS/A2324/2324.Indicadors_INT04.xlsx" TargetMode="External"/><Relationship Id="rId1" Type="http://schemas.openxmlformats.org/officeDocument/2006/relationships/externalLinkPath" Target="https://cettcat.sharepoint.com/sites/ServeisQualitatMedi/INT04%20%20Desenvolupament%20de%20negoci%20internacional/1.%20INDICADORS/A2324/2324.Indicadors_INT04.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cettcat.sharepoint.com/sites/ServeisQualitatMedi/PMCD05%20%20Posicionament%20de%20marca%20focalitzaci%20al%20clie/1.%20INDICADORS/A2324/2324.Indicadors_PMCD05.xlsx" TargetMode="External"/><Relationship Id="rId1" Type="http://schemas.openxmlformats.org/officeDocument/2006/relationships/externalLinkPath" Target="https://cettcat.sharepoint.com/sites/ServeisQualitatMedi/PMCD05%20%20Posicionament%20de%20marca%20focalitzaci%20al%20clie/1.%20INDICADORS/A2324/2324.Indicadors_PMCD05.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cettcat.sharepoint.com/sites/ServeisQualitatMedi/PECS16%20%20Planificaci%20execuci%20control%20i%20seguiment%20de/1.%20INDICADORS/A2324/2324_Indicadors_PECS16.xlsx" TargetMode="External"/><Relationship Id="rId1" Type="http://schemas.openxmlformats.org/officeDocument/2006/relationships/externalLinkPath" Target="https://cettcat.sharepoint.com/sites/ServeisQualitatMedi/PECS16%20%20Planificaci%20execuci%20control%20i%20seguiment%20de/1.%20INDICADORS/A2324/2324_Indicadors_PECS16.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cettcat.sharepoint.com/sites/ServeisQualitatMedi/PECS16%20%20Planificaci%20execuci%20control%20i%20seguiment%20de/1.%20INDICADORS/A2223/2223_Indicadors_PECS16.xlsx" TargetMode="External"/><Relationship Id="rId1" Type="http://schemas.openxmlformats.org/officeDocument/2006/relationships/externalLinkPath" Target="https://cettcat.sharepoint.com/sites/ServeisQualitatMedi/PECS16%20%20Planificaci%20execuci%20control%20i%20seguiment%20de/1.%20INDICADORS/A2223/2223_Indicadors_PECS16.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cettcat.sharepoint.com/sites/SuportQualityTeam/DISS07%20%20Disseny%20oferta%20formativa/1.%20INDICADORS/A2324/2324.Indicadores_DISS07.xlsx" TargetMode="External"/><Relationship Id="rId1" Type="http://schemas.openxmlformats.org/officeDocument/2006/relationships/externalLinkPath" Target="https://cettcat.sharepoint.com/sites/SuportQualityTeam/DISS07%20%20Disseny%20oferta%20formativa/1.%20INDICADORS/A2324/2324.Indicadores_DISS07.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https://cettcat.sharepoint.com/sites/ServeisQualitatMedi/COM08%20%20Comercialitzaci/1.%20INDICADORS/A2324/2324.Indicadores_COM08.xlsx" TargetMode="External"/><Relationship Id="rId1" Type="http://schemas.openxmlformats.org/officeDocument/2006/relationships/externalLinkPath" Target="https://cettcat.sharepoint.com/sites/ServeisQualitatMedi/COM08%20%20Comercialitzaci/1.%20INDICADORS/A2324/2324.Indicadores_COM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BGfrY70GQxSqS6wXPklzkV" itemId="015BSFSSQZYZO2766IW5CLKTUQZR4BTEUG">
      <xxl21:absoluteUrl r:id="rId2"/>
    </xxl21:alternateUrls>
    <sheetNames>
      <sheetName val="processos"/>
      <sheetName val="FITXES-INDICADORS"/>
      <sheetName val="GLOBAL"/>
      <sheetName val="SEM01"/>
      <sheetName val="DPE02"/>
      <sheetName val="INT04"/>
      <sheetName val="PMCD05"/>
      <sheetName val="PECS16"/>
      <sheetName val="DISS07"/>
      <sheetName val="COM08"/>
      <sheetName val="PLAN09"/>
      <sheetName val="AIM10"/>
      <sheetName val="OAP17"/>
      <sheetName val="DEAP13"/>
      <sheetName val="SAT18"/>
      <sheetName val="VPS19"/>
      <sheetName val="GCDTC15"/>
      <sheetName val="STIC20"/>
      <sheetName val="GQM24"/>
      <sheetName val="GIRM22"/>
      <sheetName val="GREC25"/>
      <sheetName val="GLJ26"/>
      <sheetName val="SREST27"/>
      <sheetName val="INDICADORS SECUNDARIS"/>
      <sheetName val="Hoja1"/>
    </sheetNames>
    <sheetDataSet>
      <sheetData sheetId="0"/>
      <sheetData sheetId="1"/>
      <sheetData sheetId="2"/>
      <sheetData sheetId="3">
        <row r="4">
          <cell r="L4">
            <v>0.61780000000000002</v>
          </cell>
        </row>
      </sheetData>
      <sheetData sheetId="4"/>
      <sheetData sheetId="5"/>
      <sheetData sheetId="6"/>
      <sheetData sheetId="7"/>
      <sheetData sheetId="8"/>
      <sheetData sheetId="9"/>
      <sheetData sheetId="10">
        <row r="4">
          <cell r="O4">
            <v>3.3999999999999998E-3</v>
          </cell>
          <cell r="P4">
            <v>3.8999999999999998E-3</v>
          </cell>
        </row>
        <row r="5">
          <cell r="O5">
            <v>6.3E-3</v>
          </cell>
          <cell r="P5">
            <v>6.7000000000000002E-3</v>
          </cell>
        </row>
      </sheetData>
      <sheetData sheetId="11"/>
      <sheetData sheetId="12">
        <row r="6">
          <cell r="L6">
            <v>7.49</v>
          </cell>
        </row>
        <row r="11">
          <cell r="L11" t="str">
            <v>SI</v>
          </cell>
        </row>
        <row r="14">
          <cell r="L14">
            <v>8.6999999999999993</v>
          </cell>
        </row>
        <row r="15">
          <cell r="L15">
            <v>8.9</v>
          </cell>
        </row>
        <row r="17">
          <cell r="L17">
            <v>4</v>
          </cell>
        </row>
        <row r="18">
          <cell r="L18">
            <v>23</v>
          </cell>
        </row>
        <row r="19">
          <cell r="L19">
            <v>0.92</v>
          </cell>
        </row>
      </sheetData>
      <sheetData sheetId="13"/>
      <sheetData sheetId="14"/>
      <sheetData sheetId="15">
        <row r="12">
          <cell r="L12">
            <v>3.88</v>
          </cell>
        </row>
        <row r="13">
          <cell r="L13">
            <v>4</v>
          </cell>
        </row>
        <row r="14">
          <cell r="L14">
            <v>3.62</v>
          </cell>
        </row>
        <row r="15">
          <cell r="L15">
            <v>4</v>
          </cell>
        </row>
        <row r="16">
          <cell r="L16">
            <v>4</v>
          </cell>
        </row>
        <row r="17">
          <cell r="L17">
            <v>4</v>
          </cell>
        </row>
      </sheetData>
      <sheetData sheetId="16">
        <row r="4">
          <cell r="L4">
            <v>1</v>
          </cell>
        </row>
        <row r="5">
          <cell r="L5" t="str">
            <v>nd</v>
          </cell>
        </row>
        <row r="7">
          <cell r="L7" t="str">
            <v>nd</v>
          </cell>
        </row>
        <row r="8">
          <cell r="K8">
            <v>0.68500000000000005</v>
          </cell>
        </row>
        <row r="10">
          <cell r="L10">
            <v>0.2858</v>
          </cell>
        </row>
        <row r="11">
          <cell r="L11">
            <v>0.53890000000000005</v>
          </cell>
        </row>
      </sheetData>
      <sheetData sheetId="17"/>
      <sheetData sheetId="18">
        <row r="5">
          <cell r="N5">
            <v>0.75700000000000001</v>
          </cell>
        </row>
        <row r="6">
          <cell r="L6">
            <v>0.66669999999999996</v>
          </cell>
        </row>
        <row r="7">
          <cell r="L7">
            <v>0.6694</v>
          </cell>
        </row>
        <row r="9">
          <cell r="N9">
            <v>25</v>
          </cell>
        </row>
        <row r="10">
          <cell r="N10">
            <v>1</v>
          </cell>
        </row>
      </sheetData>
      <sheetData sheetId="19">
        <row r="5">
          <cell r="L5">
            <v>0.97</v>
          </cell>
        </row>
        <row r="8">
          <cell r="M8">
            <v>1</v>
          </cell>
        </row>
        <row r="9">
          <cell r="L9">
            <v>1</v>
          </cell>
        </row>
      </sheetData>
      <sheetData sheetId="20">
        <row r="5">
          <cell r="L5">
            <v>0</v>
          </cell>
        </row>
      </sheetData>
      <sheetData sheetId="21">
        <row r="4">
          <cell r="L4">
            <v>0.1201</v>
          </cell>
        </row>
        <row r="5">
          <cell r="L5">
            <v>2.1299999999999999E-2</v>
          </cell>
        </row>
        <row r="6">
          <cell r="M6">
            <v>0</v>
          </cell>
        </row>
        <row r="8">
          <cell r="L8">
            <v>0.76470000000000005</v>
          </cell>
        </row>
      </sheetData>
      <sheetData sheetId="22">
        <row r="5">
          <cell r="O5">
            <v>1.8200000000000001E-2</v>
          </cell>
        </row>
      </sheetData>
      <sheetData sheetId="23"/>
      <sheetData sheetId="2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CWHoPBV-mJRYq3hDRoex3_" itemId="015BSFSSW7X7BFBEI4ONE333PQBJRYUVNV">
      <xxl21:absoluteUrl r:id="rId2"/>
    </xxl21:alternateUrls>
    <sheetNames>
      <sheetName val="Hoja1"/>
      <sheetName val="Hoja2"/>
    </sheetNames>
    <sheetDataSet>
      <sheetData sheetId="0">
        <row r="4">
          <cell r="O4">
            <v>3.0000000000000001E-3</v>
          </cell>
          <cell r="P4">
            <v>4.1000000000000003E-3</v>
          </cell>
          <cell r="Q4">
            <v>5.0000000000000001E-3</v>
          </cell>
          <cell r="R4" t="str">
            <v>Potser caldria revisar si es desglosar l'indicador per cada grau, perquè hi ha molta diferència entre graus. P.e. 3r TRIMESTRE: GCCG= 0,29% GNDIT= 0,21% I GT=0,99%</v>
          </cell>
        </row>
        <row r="5">
          <cell r="O5">
            <v>3.2000000000000002E-3</v>
          </cell>
          <cell r="P5">
            <v>7.7999999999999996E-3</v>
          </cell>
          <cell r="Q5">
            <v>7.4000000000000003E-3</v>
          </cell>
          <cell r="R5" t="str">
            <v>MCU: hi ha molta diferència entre els Cicles Formatius d'Hoteleria (0,22%)  i els Cicles Formatius de Turisme (1,5%). 
Quan es produeixen absències, en els CCFF d'Hoteleria és molt més facil cobrir-ho perquè el 88% de la formació està impartida per docents a Temps Complert, mentre que als CCFF de Turisme, només el 50%, i a més, aquest 50% recau sobre molt pocs professors, dificultant la possibilitat de substituir.</v>
          </cell>
        </row>
        <row r="6">
          <cell r="O6">
            <v>1</v>
          </cell>
          <cell r="Q6">
            <v>1</v>
          </cell>
        </row>
        <row r="7">
          <cell r="O7">
            <v>1</v>
          </cell>
          <cell r="Q7">
            <v>1</v>
          </cell>
        </row>
        <row r="8">
          <cell r="O8">
            <v>1</v>
          </cell>
          <cell r="Q8">
            <v>1</v>
          </cell>
          <cell r="R8" t="str">
            <v>S'agafa el doc. d'absències i es té en compte les classes anul.lades.</v>
          </cell>
        </row>
        <row r="9">
          <cell r="O9">
            <v>0</v>
          </cell>
          <cell r="P9">
            <v>0</v>
          </cell>
          <cell r="Q9">
            <v>0</v>
          </cell>
        </row>
        <row r="10">
          <cell r="O10">
            <v>0</v>
          </cell>
          <cell r="P10">
            <v>0</v>
          </cell>
          <cell r="Q10">
            <v>0</v>
          </cell>
        </row>
        <row r="11">
          <cell r="O11">
            <v>0.88</v>
          </cell>
          <cell r="R11" t="str">
            <v>MCU: Al curs 23/24 s'ha incrementat el nombre de docents que superen les 1615 h. anuals de dedicació a la docència i tasques de gestió i/o recerca.  Pendent, per part de Direcció EUHT de la  revisió assignació de funcions de l'equip d'EUHT (feb-2025)</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CSG89ej3pRQrLBfpE1Endp" itemId="015BSFSSVMVD2LNYZDQRCI36IW57EUHJTC">
      <xxl21:absoluteUrl r:id="rId2"/>
    </xxl21:alternateUrls>
    <sheetNames>
      <sheetName val="Hoja1"/>
    </sheetNames>
    <sheetDataSet>
      <sheetData sheetId="0">
        <row r="5">
          <cell r="L5">
            <v>0</v>
          </cell>
          <cell r="N5"/>
        </row>
        <row r="6">
          <cell r="L6">
            <v>0</v>
          </cell>
          <cell r="N6"/>
        </row>
        <row r="7">
          <cell r="L7">
            <v>1</v>
          </cell>
          <cell r="M7">
            <v>0</v>
          </cell>
          <cell r="N7" t="str">
            <v xml:space="preserve">Quan es va iniciar la matrícula faltava obrir un dels parametres que permetien fer l'automatrícula. Es va solventar rapidament.  </v>
          </cell>
        </row>
        <row r="8">
          <cell r="L8" t="str">
            <v>nd</v>
          </cell>
          <cell r="N8" t="str">
            <v>Aquest any no s'ha tingut en compte aquest indicador ja que no podiem calendaritzar degut a la gran quantitat de canvis de plans d'estudi.</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DKV3gLovGBTbMXeKPJ_7r5" itemId="015BSFSSUTX77YAFCIFRFJXK65EGSAVGGW">
      <xxl21:absoluteUrl r:id="rId2"/>
    </xxl21:alternateUrls>
    <sheetNames>
      <sheetName val="Hoja1"/>
    </sheetNames>
    <sheetDataSet>
      <sheetData sheetId="0">
        <row r="4">
          <cell r="N4">
            <v>7.37</v>
          </cell>
          <cell r="P4" t="str">
            <v>x</v>
          </cell>
        </row>
        <row r="5">
          <cell r="N5">
            <v>6.8960000000000008</v>
          </cell>
          <cell r="P5" t="str">
            <v>x</v>
          </cell>
        </row>
        <row r="6">
          <cell r="N6">
            <v>6.9725000000000001</v>
          </cell>
          <cell r="P6" t="str">
            <v>x</v>
          </cell>
        </row>
        <row r="7">
          <cell r="N7">
            <v>8.416363636363636</v>
          </cell>
          <cell r="P7" t="str">
            <v>x</v>
          </cell>
        </row>
        <row r="8">
          <cell r="N8">
            <v>9.1</v>
          </cell>
          <cell r="P8" t="str">
            <v>x</v>
          </cell>
        </row>
        <row r="9">
          <cell r="N9">
            <v>8.8000000000000007</v>
          </cell>
          <cell r="P9" t="str">
            <v>x</v>
          </cell>
        </row>
        <row r="10">
          <cell r="L10" t="str">
            <v>nd</v>
          </cell>
          <cell r="N10">
            <v>7.4</v>
          </cell>
          <cell r="P10" t="str">
            <v>x</v>
          </cell>
        </row>
        <row r="11">
          <cell r="N11">
            <v>3</v>
          </cell>
          <cell r="P11" t="str">
            <v>x</v>
          </cell>
        </row>
        <row r="12">
          <cell r="N12">
            <v>31</v>
          </cell>
          <cell r="P12" t="str">
            <v>x</v>
          </cell>
        </row>
        <row r="13">
          <cell r="N13">
            <v>0.94</v>
          </cell>
          <cell r="P13" t="str">
            <v>x</v>
          </cell>
        </row>
        <row r="14">
          <cell r="N14">
            <v>0.15229999999999999</v>
          </cell>
          <cell r="O14">
            <v>0.1111</v>
          </cell>
          <cell r="P14" t="str">
            <v>T1: Es registra un augment en comparació al curs anterior, sent el doble si es compara directament a nivell del primer semestre. No obstant això, ja que el percentatge continua sent baix, en els claustres es reforça la idea que els professors facilitin tutories als alumnes. Cal ressaltar que aquest primer semestre, la valoració mitjana de les tutories en els tres graus és de 8,8.
T2: Es registra una disminució en l’ús de les tutories respecte al primer trimestre, tornant a valors similars als de l’any anterior. Es torna a reforçar la idea que els professors facilitin l’accés a les tutories per als alumnes. Cal destacar, però, que la valoració de les tutories realitzades ha augmentat respecte al primer trimestre, assolint una mitjana de 9 en els tres graus.</v>
          </cell>
        </row>
        <row r="15">
          <cell r="N15">
            <v>100</v>
          </cell>
          <cell r="P15" t="str">
            <v>x</v>
          </cell>
        </row>
        <row r="16">
          <cell r="N16" t="str">
            <v>SI</v>
          </cell>
          <cell r="P16" t="str">
            <v>x</v>
          </cell>
        </row>
        <row r="17">
          <cell r="N17" t="str">
            <v>SI</v>
          </cell>
          <cell r="P17" t="str">
            <v>x</v>
          </cell>
        </row>
        <row r="18">
          <cell r="N18" t="str">
            <v>SI</v>
          </cell>
          <cell r="P18" t="str">
            <v>x</v>
          </cell>
        </row>
        <row r="19">
          <cell r="N19">
            <v>1</v>
          </cell>
          <cell r="P19" t="str">
            <v>x</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BndgV5rx29RJWa7pTsJYmC" itemId="015BSFSSXER6YZ3WJ47BHIJ3XEHPKUO5BF">
      <xxl21:absoluteUrl r:id="rId2"/>
    </xxl21:alternateUrls>
    <sheetNames>
      <sheetName val="Hoja1"/>
    </sheetNames>
    <sheetDataSet>
      <sheetData sheetId="0">
        <row r="4">
          <cell r="K4">
            <v>8.1300000000000008</v>
          </cell>
        </row>
        <row r="5">
          <cell r="K5">
            <v>8.15</v>
          </cell>
        </row>
        <row r="6">
          <cell r="K6">
            <v>8.9600000000000009</v>
          </cell>
        </row>
        <row r="7">
          <cell r="K7">
            <v>8.99</v>
          </cell>
        </row>
        <row r="8">
          <cell r="K8">
            <v>9.5200000000000007E-3</v>
          </cell>
        </row>
        <row r="9">
          <cell r="K9">
            <v>75.180000000000007</v>
          </cell>
        </row>
        <row r="10">
          <cell r="K10" t="str">
            <v>x</v>
          </cell>
        </row>
        <row r="11">
          <cell r="K11">
            <v>1.4E-2</v>
          </cell>
        </row>
        <row r="12">
          <cell r="K12">
            <v>0.77800000000000002</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BndgV5rx29RJWa7pTsJYmC" itemId="015BSFSSXER6YZ3WJ47BHIJ3XEHPKUO5BF">
      <xxl21:absoluteUrl r:id="rId2"/>
    </xxl21:alternateUrls>
    <sheetNames>
      <sheetName val="Hoja1"/>
    </sheetNames>
    <sheetDataSet>
      <sheetData sheetId="0">
        <row r="11">
          <cell r="M11" t="str">
            <v>GT2  2324: (8/419)*100=1,9% / GCCG 2324: (1/199)*100=0,5%/ GNDIT 2324: (0/35)*100=0%// GT2 2324 + GCCG 2324: (9/653)*100=1,4%</v>
          </cell>
        </row>
        <row r="12">
          <cell r="M12" t="str">
            <v>GT2  2324: (7/8)*100=87,5% / GCCG 2324: (0/1)*100=0%/ GNDIT 2324: (0/0)*100=0%// GT2 2324 + GCCG 2324 + GNDIT 2324: (7/9)*100=77,8%</v>
          </cell>
        </row>
        <row r="13">
          <cell r="K13">
            <v>0.78879999999999995</v>
          </cell>
          <cell r="L13" t="str">
            <v>x</v>
          </cell>
        </row>
        <row r="14">
          <cell r="K14">
            <v>0.91610000000000003</v>
          </cell>
          <cell r="L14" t="str">
            <v>x</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Bw8375K5gATL9gREt0rWL-" itemId="015BSFSSUBHBFQZ3PB25DLG7T5M6VOI4KV">
      <xxl21:absoluteUrl r:id="rId2"/>
    </xxl21:alternateUrls>
    <sheetNames>
      <sheetName val="Hoja1"/>
    </sheetNames>
    <sheetDataSet>
      <sheetData sheetId="0">
        <row r="4">
          <cell r="M4">
            <v>0.41</v>
          </cell>
          <cell r="P4" t="str">
            <v>x</v>
          </cell>
        </row>
        <row r="5">
          <cell r="M5">
            <v>0.37</v>
          </cell>
          <cell r="P5" t="str">
            <v>x</v>
          </cell>
        </row>
        <row r="6">
          <cell r="M6">
            <v>0.44</v>
          </cell>
          <cell r="P6" t="str">
            <v>x</v>
          </cell>
        </row>
        <row r="7">
          <cell r="M7">
            <v>0.42</v>
          </cell>
          <cell r="P7" t="str">
            <v>x</v>
          </cell>
        </row>
        <row r="8">
          <cell r="M8" t="str">
            <v>40.54%</v>
          </cell>
          <cell r="N8"/>
          <cell r="O8" t="str">
            <v>x</v>
          </cell>
          <cell r="P8" t="str">
            <v>Aquí hi ha dues dades: SOC: 67,67% I SINGULARS: 18,33%</v>
          </cell>
        </row>
        <row r="9">
          <cell r="M9">
            <v>0.71209999999999996</v>
          </cell>
          <cell r="N9"/>
          <cell r="O9" t="str">
            <v>x</v>
          </cell>
          <cell r="P9" t="str">
            <v>x</v>
          </cell>
        </row>
        <row r="10">
          <cell r="M10">
            <v>1</v>
          </cell>
          <cell r="N10" t="str">
            <v>nd</v>
          </cell>
          <cell r="O10">
            <v>0.66666666666666663</v>
          </cell>
          <cell r="P10" t="str">
            <v xml:space="preserve">T1: Hi ha hagut una entrada al canal de queixes i reclamacions i ha sigut una queixa. 
T2: No hi han hagut entrades al canal de queixes i reclamacions. 
T3: Hi han hagut tres entrades pel canal de mail i bustia cett; dues han sigut queixes i una suggerència. </v>
          </cell>
        </row>
        <row r="11">
          <cell r="M11">
            <v>1</v>
          </cell>
          <cell r="P11" t="str">
            <v>x</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DojMeSOx5FRrgMiFkIaxHB" itemId="015BSFSSUO72JIXJB725ALYRATCA7ATXAF">
      <xxl21:absoluteUrl r:id="rId2"/>
    </xxl21:alternateUrls>
    <sheetNames>
      <sheetName val="Hoja1"/>
    </sheetNames>
    <sheetDataSet>
      <sheetData sheetId="0">
        <row r="4">
          <cell r="J4" t="str">
            <v>nd</v>
          </cell>
        </row>
        <row r="5">
          <cell r="J5" t="str">
            <v>nd</v>
          </cell>
        </row>
        <row r="6">
          <cell r="J6" t="str">
            <v>nd</v>
          </cell>
        </row>
        <row r="7">
          <cell r="J7" t="str">
            <v>nd</v>
          </cell>
        </row>
        <row r="8">
          <cell r="L8">
            <v>6.67</v>
          </cell>
        </row>
        <row r="9">
          <cell r="L9">
            <v>8.0399999999999991</v>
          </cell>
        </row>
        <row r="10">
          <cell r="L10">
            <v>7.52</v>
          </cell>
        </row>
        <row r="11">
          <cell r="L11">
            <v>7.66</v>
          </cell>
        </row>
        <row r="12">
          <cell r="L12">
            <v>3.83</v>
          </cell>
          <cell r="M12" t="str">
            <v>x</v>
          </cell>
        </row>
        <row r="13">
          <cell r="L13">
            <v>3.75</v>
          </cell>
          <cell r="M13" t="str">
            <v>x</v>
          </cell>
        </row>
        <row r="14">
          <cell r="L14">
            <v>3.75</v>
          </cell>
          <cell r="M14" t="str">
            <v>x</v>
          </cell>
        </row>
        <row r="15">
          <cell r="L15">
            <v>4</v>
          </cell>
          <cell r="M15" t="str">
            <v>x</v>
          </cell>
        </row>
        <row r="16">
          <cell r="L16">
            <v>4</v>
          </cell>
          <cell r="M16" t="str">
            <v>x</v>
          </cell>
        </row>
        <row r="17">
          <cell r="L17">
            <v>4</v>
          </cell>
          <cell r="M17" t="str">
            <v>x</v>
          </cell>
        </row>
        <row r="18">
          <cell r="L18" t="str">
            <v>x</v>
          </cell>
        </row>
        <row r="19">
          <cell r="L19">
            <v>0.76</v>
          </cell>
          <cell r="N19" t="str">
            <v xml:space="preserve">S'ha de tenir en compte que aquesta dada està basada en els perfils identificats (78% de la població d'alumnes titulats en la promoció 22-23), el que implica que és una dada de mínims. Hi ha perfils que no s'han pogut trobar que probablement augmentarien aquest percentatge. No es comptabilitza la població d'estudiants de la Xina, donat que la seva traçabilitat envers a tenir informació per a fer seguiment és pràcticament imposible. </v>
          </cell>
        </row>
        <row r="20">
          <cell r="I20" t="str">
            <v>nd</v>
          </cell>
          <cell r="J20">
            <v>7.36</v>
          </cell>
          <cell r="L20">
            <v>7.64</v>
          </cell>
          <cell r="N20" t="str">
            <v xml:space="preserve">. </v>
          </cell>
        </row>
        <row r="21">
          <cell r="I21" t="str">
            <v>X</v>
          </cell>
          <cell r="J21">
            <v>7.38</v>
          </cell>
          <cell r="L21">
            <v>7.45</v>
          </cell>
          <cell r="N21"/>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DojMeSOx5FRrgMiFkIaxHB" itemId="015BSFSSUXQOBH4Y7JDJEJKWE6NAVCFMSA">
      <xxl21:absoluteUrl r:id="rId2"/>
    </xxl21:alternateUrls>
    <sheetNames>
      <sheetName val="Hoja1"/>
    </sheetNames>
    <sheetDataSet>
      <sheetData sheetId="0">
        <row r="12">
          <cell r="M12">
            <v>2.78</v>
          </cell>
          <cell r="N12"/>
        </row>
        <row r="13">
          <cell r="M13">
            <v>3.65</v>
          </cell>
          <cell r="N13" t="str">
            <v>1r semestre: Dades de desembre 2022 a juny 2023  / 2n semestre: Dades de juliol a novembre 2023</v>
          </cell>
        </row>
        <row r="14">
          <cell r="M14">
            <v>3.54</v>
          </cell>
          <cell r="N14" t="str">
            <v>1r semestre: Dades de desembre 2022 a juny 2023  / 2n semestre: Dades de juliol a novembre 2023</v>
          </cell>
        </row>
        <row r="15">
          <cell r="M15">
            <v>4</v>
          </cell>
          <cell r="N15" t="str">
            <v>1r semestre: Dades de desembre 2022 a juny 2023  / 2n semestre: Dades de juliol a novembre 2023</v>
          </cell>
        </row>
        <row r="16">
          <cell r="M16">
            <v>4</v>
          </cell>
          <cell r="N16" t="str">
            <v>1r semestre: Dades de desembre 2022 a juny 2023  / 2n semestre: Dades de juliol a novembre 2023</v>
          </cell>
        </row>
        <row r="17">
          <cell r="M17">
            <v>3.2</v>
          </cell>
        </row>
        <row r="18">
          <cell r="L18">
            <v>0.97360000000000002</v>
          </cell>
          <cell r="N18" t="str">
            <v>El 2122 es van fer 6 cursos de Singularis de 120h cada un, l'any 2223 s'han fet 2 cursos de sala de 250h cada un i 2 cursos de cuina de 320h. El comput d'hores el supera tot i que son menos cursos</v>
          </cell>
        </row>
        <row r="19">
          <cell r="L19">
            <v>0.85</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BPSLLoBvtESrFWG4J1b1Wu" itemId="015BSFSSXWKS45WZEPJNB2ACLFBUACVW5A">
      <xxl21:absoluteUrl r:id="rId2"/>
    </xxl21:alternateUrls>
    <sheetNames>
      <sheetName val="Hoja1"/>
    </sheetNames>
    <sheetDataSet>
      <sheetData sheetId="0">
        <row r="4">
          <cell r="M4">
            <v>0.60589999999999999</v>
          </cell>
        </row>
        <row r="5">
          <cell r="M5" t="str">
            <v>nd</v>
          </cell>
        </row>
        <row r="6">
          <cell r="M6" t="str">
            <v>Si</v>
          </cell>
        </row>
        <row r="8">
          <cell r="M8">
            <v>0.76670000000000005</v>
          </cell>
        </row>
        <row r="9">
          <cell r="M9" t="str">
            <v>nd</v>
          </cell>
        </row>
        <row r="10">
          <cell r="M10">
            <v>1</v>
          </cell>
        </row>
        <row r="11">
          <cell r="M11">
            <v>0.48020000000000002</v>
          </cell>
        </row>
        <row r="12">
          <cell r="M12">
            <v>0.5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AIZQ16q2XWS4Mi_iIe1YN-" itemId="015BSFSSROAOCN7XQVAJC3BJPHK7AJ7HIP">
      <xxl21:absoluteUrl r:id="rId2"/>
    </xxl21:alternateUrls>
    <sheetNames>
      <sheetName val="STIC20"/>
    </sheetNames>
    <sheetDataSet>
      <sheetData sheetId="0">
        <row r="5">
          <cell r="N5">
            <v>7.24</v>
          </cell>
          <cell r="Q5">
            <v>0</v>
          </cell>
        </row>
        <row r="6">
          <cell r="N6">
            <v>0.98699999999999999</v>
          </cell>
          <cell r="O6" t="str">
            <v>97,97
9
%</v>
          </cell>
          <cell r="P6">
            <v>0.99400999999999995</v>
          </cell>
          <cell r="Q6"/>
        </row>
        <row r="7">
          <cell r="N7">
            <v>5</v>
          </cell>
          <cell r="Q7"/>
        </row>
        <row r="8">
          <cell r="N8">
            <v>13.09</v>
          </cell>
          <cell r="O8">
            <v>10.99</v>
          </cell>
          <cell r="P8">
            <v>10.89</v>
          </cell>
          <cell r="Q8"/>
        </row>
        <row r="9">
          <cell r="J9" t="str">
            <v>nd</v>
          </cell>
          <cell r="K9" t="str">
            <v>nd</v>
          </cell>
          <cell r="M9" t="str">
            <v>nd</v>
          </cell>
          <cell r="N9">
            <v>1</v>
          </cell>
          <cell r="Q9"/>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BD3aKszHmgTY6bbkU-ny3H" itemId="015BSFSSQW32TGQVD2JBFLPHGGVTGBHMPN">
      <xxl21:absoluteUrl r:id="rId2"/>
    </xxl21:alternateUrls>
    <sheetNames>
      <sheetName val="Hoja1"/>
      <sheetName val="2324.Indicadors_SEM01"/>
    </sheetNames>
    <sheetDataSet>
      <sheetData sheetId="0">
        <row r="4">
          <cell r="M4" t="str">
            <v>x</v>
          </cell>
          <cell r="N4"/>
        </row>
        <row r="5">
          <cell r="N5"/>
        </row>
        <row r="6">
          <cell r="N6"/>
        </row>
        <row r="7">
          <cell r="N7"/>
        </row>
        <row r="8">
          <cell r="N8" t="str">
            <v>No hi ha hagut denuncies</v>
          </cell>
        </row>
      </sheetData>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BGfrY70GQxSqS6wXPklzkV" itemId="015BSFSSRW3DM2CALGJBBZALWMCWTMFKYG">
      <xxl21:absoluteUrl r:id="rId2"/>
    </xxl21:alternateUrls>
    <sheetNames>
      <sheetName val="Hoja1"/>
    </sheetNames>
    <sheetDataSet>
      <sheetData sheetId="0">
        <row r="4">
          <cell r="M4">
            <v>0</v>
          </cell>
          <cell r="N4">
            <v>0</v>
          </cell>
          <cell r="O4">
            <v>0</v>
          </cell>
          <cell r="P4" t="str">
            <v>T1-Totes les peticions s'han tancat amb evidències
T2-No s'han registrat entrades al canal de peticions.
T3- Les peticions s'han tancat amb evidències correctament</v>
          </cell>
        </row>
        <row r="5">
          <cell r="M5">
            <v>3</v>
          </cell>
          <cell r="N5" t="str">
            <v>nd</v>
          </cell>
          <cell r="O5">
            <v>28</v>
          </cell>
          <cell r="P5" t="str">
            <v>1T-Ha augmentat el rati de dies per la següent raó: Queixes significatives que precisen un tancament més exhaustiu i més temps de gestió. S'han requerit diverses accions (reunions amb l'alumne i altres departaments) que han fet necessari més temps per a tancar-les.
2T- No s'han registrat entrades al canal de peticions.
3T - S'han registrat tres peticions, de les quals dues estaven relacionades amb temes més sensibles i han requerit més temps per ser tancades correctament (34 i 49 dies, respectivament). La tercera ha estat gestionada en només un dia.</v>
          </cell>
        </row>
        <row r="6">
          <cell r="M6">
            <v>0.52</v>
          </cell>
          <cell r="N6">
            <v>0.48</v>
          </cell>
          <cell r="O6">
            <v>0.66</v>
          </cell>
          <cell r="P6" t="str">
            <v>1T: Hi ha 20 OPM provinent de l'auditoria externa del 22-23. Es desestima 1 i es tanquen 10/19. Les OPM que no estan tancades hi ha 3 pendents i 6 en procès.
2T: S'han afegit 7 OPM de la auditoria externa de 23-24. En total son 27 OPM de l'auditoria externa entre 22/23 i 23/24. Hi ha 6 en procés, 6 pendents i 1 desestimada. Resultant ser 13/27. Per al 3T es prevé que aquest número millori.
3T: Des de l'auditoria externa de 22/23 S'han tancat 18 OPM de 27 entrades: 3 estan pendents, 5 en procés i 1 ha estat desestimada.</v>
          </cell>
        </row>
        <row r="7">
          <cell r="M7">
            <v>1</v>
          </cell>
          <cell r="P7" t="str">
            <v>S'han tancat els objectius de qualitat pendents. Al proper curs acadèmic 24-25 caldrà treballar amb els nous objectius derivats del pla estratègic.</v>
          </cell>
        </row>
        <row r="8">
          <cell r="M8">
            <v>0.44209999999999999</v>
          </cell>
          <cell r="P8" t="str">
            <v>S'han proposat més propostes de millora durant el segon trimestre que fa que moltes encara es trobin en curs de cara a finalitzar-se al proper curs acadèmic.</v>
          </cell>
        </row>
        <row r="9">
          <cell r="M9">
            <v>1</v>
          </cell>
          <cell r="O9">
            <v>1</v>
          </cell>
          <cell r="P9" t="str">
            <v>S'han realitzat totes les tasques pendents en temps i forma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CBD2QEAilBS6vMfpBhVIFm" itemId="015BSFSSXMNEA3BTBRBZDKM77YQWELDEOR">
      <xxl21:absoluteUrl r:id="rId2"/>
    </xxl21:alternateUrls>
    <sheetNames>
      <sheetName val="Hoja1"/>
    </sheetNames>
    <sheetDataSet>
      <sheetData sheetId="0">
        <row r="4">
          <cell r="L4">
            <v>8.388416666666668</v>
          </cell>
        </row>
        <row r="6">
          <cell r="L6">
            <v>0.97629999999999995</v>
          </cell>
        </row>
        <row r="7">
          <cell r="M7">
            <v>1</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CBD2QEAilBS6vMfpBhVIFm" itemId="015BSFSSXMNEA3BTBRBZDKM77YQWELDEOR">
      <xxl21:absoluteUrl r:id="rId2"/>
    </xxl21:alternateUrls>
    <sheetNames>
      <sheetName val="Hoja1"/>
    </sheetNames>
    <sheetDataSet>
      <sheetData sheetId="0">
        <row r="4">
          <cell r="N4">
            <v>0</v>
          </cell>
        </row>
        <row r="5">
          <cell r="L5">
            <v>7.3338333333333328</v>
          </cell>
          <cell r="N5">
            <v>0</v>
          </cell>
        </row>
        <row r="6">
          <cell r="N6"/>
        </row>
        <row r="7">
          <cell r="L7">
            <v>1</v>
          </cell>
          <cell r="N7"/>
        </row>
        <row r="8">
          <cell r="L8">
            <v>1</v>
          </cell>
          <cell r="N8"/>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DDlC7ajEWiTYoDNwxjhdio" itemId="015BSFSSRYLXDUBRBY6ZCJBQW5BTGYNFIG">
      <xxl21:absoluteUrl r:id="rId2"/>
    </xxl21:alternateUrls>
    <sheetNames>
      <sheetName val="Hoja1"/>
    </sheetNames>
    <sheetDataSet>
      <sheetData sheetId="0">
        <row r="4">
          <cell r="M4">
            <v>4.0599999999999997E-2</v>
          </cell>
        </row>
        <row r="5">
          <cell r="N5">
            <v>1</v>
          </cell>
          <cell r="O5">
            <v>1</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A0C1AO10FySZSuwkN4mpp9" itemId="015BSFSSROUNZRKBGU3JA2EN5IBDHY5MDM">
      <xxl21:absoluteUrl r:id="rId2"/>
    </xxl21:alternateUrls>
    <sheetNames>
      <sheetName val="Hoja1"/>
      <sheetName val="2324.Indicadors_GLJ26"/>
    </sheetNames>
    <sheetDataSet>
      <sheetData sheetId="0">
        <row r="4">
          <cell r="L4">
            <v>3.7400000000000003E-2</v>
          </cell>
        </row>
        <row r="5">
          <cell r="L5">
            <v>9.1700000000000004E-2</v>
          </cell>
        </row>
        <row r="6">
          <cell r="L6">
            <v>0</v>
          </cell>
          <cell r="M6">
            <v>0</v>
          </cell>
        </row>
        <row r="7">
          <cell r="L7" t="str">
            <v>SI</v>
          </cell>
        </row>
        <row r="8">
          <cell r="L8">
            <v>1</v>
          </cell>
        </row>
      </sheetData>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AFbiPmUsyzTYKHtJ-tHDrH" itemId="015BSFSST4KAVIV6X4C5D2VS6GP5N6D66L">
      <xxl21:absoluteUrl r:id="rId2"/>
    </xxl21:alternateUrls>
    <sheetNames>
      <sheetName val="SREST27"/>
    </sheetNames>
    <sheetDataSet>
      <sheetData sheetId="0">
        <row r="4">
          <cell r="N4">
            <v>6</v>
          </cell>
          <cell r="P4">
            <v>15</v>
          </cell>
          <cell r="Q4" t="str">
            <v>Durant el primer semestre, s'han detectat 6 desviacions derivades de les analítiques, per a les quals s'han obert informes d'incidència per cadascuna. En el segon semestre, s'han identificat 15 desviacions més a partir de les analítiques mensuals. S'ha posat un èmfasi especial i s'han fet recordatoris constants sobre la importància de la seguretat alimentària, i en els casos més preocupants, s'ha obert una NC. A la formació sobre Bones Pràctiques de Manipulació, realitzada al setembre de 2024, es va dedicar una sessió a revisar les incidències més greus o recurrents del curs 2023/24. Es preveu que aquest indicador disminueixi gràcies a la intervenció del Servei de Qualitat i del Cap de Cuina, amb l'objectiu de millorar les causes de les desviacions mitjançant auditories i el seguiment dels informes d'incidència.</v>
          </cell>
        </row>
        <row r="5">
          <cell r="N5" t="str">
            <v>nd</v>
          </cell>
          <cell r="P5">
            <v>0.5</v>
          </cell>
          <cell r="Q5" t="str">
            <v>El 1er Semestre no s'ha realitzat degut a la implantació del TspoonLab</v>
          </cell>
        </row>
        <row r="6">
          <cell r="N6">
            <v>1</v>
          </cell>
          <cell r="O6">
            <v>0.95</v>
          </cell>
          <cell r="P6">
            <v>1</v>
          </cell>
        </row>
        <row r="7">
          <cell r="N7">
            <v>1</v>
          </cell>
          <cell r="O7">
            <v>0.95</v>
          </cell>
          <cell r="P7">
            <v>0.5</v>
          </cell>
          <cell r="Q7" t="str">
            <v>Durant l'auditoria d'APPCC, es va detectar que els registres d'abatiment no s'estaven completant correctament, ja que només es registraven a les aules pràctiques (Cuina central) i no a les aules tècniques. A la formació sobre Bones Pràctiques de Manipulació, s'ha dedicat un apartat específic per tractar el correcte emplenament del registre d'abatiment i la seva importància. Al llarg del curs 2024/25, es farà un èmfasi especial en assegurar el compliment adequat dels registres d'abatiment.</v>
          </cell>
        </row>
        <row r="8">
          <cell r="N8">
            <v>1</v>
          </cell>
          <cell r="O8">
            <v>1</v>
          </cell>
          <cell r="P8">
            <v>1</v>
          </cell>
        </row>
        <row r="9">
          <cell r="N9">
            <v>1</v>
          </cell>
          <cell r="O9">
            <v>0.95</v>
          </cell>
          <cell r="P9">
            <v>0.91</v>
          </cell>
          <cell r="Q9" t="str">
            <v>Tot i que els registres d'higiene i neteja es mantenen dins dels paràmetres objectius, s'ha detectat una tendència a la baixa en el seu ompliment. Per aquest motiu, s'ha reforçat a la formació de Bones Pràctiques de Manipulació la importància de completar aquests registres i la seva relació directa amb la seguretat alimentària i el pla d'APPCC.</v>
          </cell>
        </row>
        <row r="10">
          <cell r="N10">
            <v>0.61</v>
          </cell>
          <cell r="O10">
            <v>0.71</v>
          </cell>
          <cell r="P10">
            <v>0.85</v>
          </cell>
          <cell r="Q10" t="str">
            <v>Es fan auditories de vida útil secundària i és consciència als docents sobre la importància de posar-la.
T2: Es veu un amillora general a les neveres pràctiques amb la vida secundària, peró encara s'ha de fer recordatoris
T3: Encara hi ha etiquetatges que no estan correctament omplerts, però es percep una progressió que de cara a l'any 24/25 serà mes visible.</v>
          </cell>
        </row>
        <row r="11">
          <cell r="N11">
            <v>0.81</v>
          </cell>
          <cell r="O11">
            <v>0.88</v>
          </cell>
          <cell r="P11">
            <v>0.89</v>
          </cell>
          <cell r="Q11" t="str">
            <v xml:space="preserve">T1: S'esta fent un seguiment exhaustiu setmana. Poc a poc s'està millorant el percentatge d'errors i s'espera que es millori per el T2.
T2: S'ha vist una millora general en la declaració d'al·lèrgens amb la implantació de l'eina Tspoon. Tot i continuar en groc, els errors comencen a ser molt superficials. 
T3: S'ha millorat en un 1% el resultat dels alergens respecte el trimestre passat, doncs es veu una petita progressió. Aixó ha estat degut a que a la zona de carta s'han trobat variis errors que despres s'havien de rectificar. </v>
          </cell>
        </row>
        <row r="12">
          <cell r="I12" t="str">
            <v>nd</v>
          </cell>
          <cell r="J12" t="str">
            <v>nd</v>
          </cell>
          <cell r="K12" t="str">
            <v>nd</v>
          </cell>
          <cell r="M12" t="str">
            <v>nd</v>
          </cell>
          <cell r="N12" t="str">
            <v>nd</v>
          </cell>
          <cell r="P12">
            <v>0.95</v>
          </cell>
          <cell r="Q12" t="str">
            <v>S1: A la espera de rebre la planificació completa de la implantació del Tspoon
S2: L'eina Tspoon està gairebé completament implantada a l’escola, amb un 95% de cobertura. Com que és el primer centre de tot el grup a implementar-la, s'ha accelerat el procés per comprovar-ne el funcionament. A nivell de tot el grup CETT, el grau d'implantació és del 68%.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DZkH5E_8mGRp6gvcRctfKn" itemId="015BSFSSU4D66TC72ZOZBKYIJRPFPE4Y46">
      <xxl21:absoluteUrl r:id="rId2"/>
    </xxl21:alternateUrls>
    <sheetNames>
      <sheetName val="Hoja1"/>
    </sheetNames>
    <sheetDataSet>
      <sheetData sheetId="0">
        <row r="4">
          <cell r="L4" t="str">
            <v>x</v>
          </cell>
          <cell r="N4"/>
        </row>
        <row r="5">
          <cell r="L5">
            <v>1</v>
          </cell>
          <cell r="M5">
            <v>0.85</v>
          </cell>
          <cell r="N5" t="str">
            <v xml:space="preserve">S'havien planificat 25 formacions durant el 2324, 15 el primer semestre i 10 el segon semestre. 1Semsetre: 15/15. 2Semestre: 8,5/10 formacions. 1 està en curs i encara no ha finalitzat. </v>
          </cell>
        </row>
        <row r="6">
          <cell r="L6">
            <v>1</v>
          </cell>
          <cell r="N6"/>
        </row>
        <row r="7">
          <cell r="J7" t="str">
            <v>nd</v>
          </cell>
          <cell r="L7">
            <v>0.69</v>
          </cell>
          <cell r="N7" t="str">
            <v xml:space="preserve">El 69% de les respostes han manifestat per sobre de la puntuació 7 o superior. </v>
          </cell>
        </row>
        <row r="8">
          <cell r="L8">
            <v>0.97368421052631582</v>
          </cell>
          <cell r="N8" t="str">
            <v>22 tancades, 15 en curs, 1 no començada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DkjUI8m1GiRIeGXO9yK_JP" itemId="015BSFSSUSOR7S2RIUXJD22WIPVEVNNDU6">
      <xxl21:absoluteUrl r:id="rId2"/>
    </xxl21:alternateUrls>
    <sheetNames>
      <sheetName val="Hoja1"/>
      <sheetName val="2324.Indicadors_INT04"/>
    </sheetNames>
    <sheetDataSet>
      <sheetData sheetId="0">
        <row r="5">
          <cell r="L5" t="str">
            <v>47.32%</v>
          </cell>
          <cell r="N5"/>
        </row>
        <row r="6">
          <cell r="L6">
            <v>7.08</v>
          </cell>
          <cell r="N6"/>
        </row>
        <row r="7">
          <cell r="L7">
            <v>9.24</v>
          </cell>
          <cell r="N7"/>
        </row>
        <row r="8">
          <cell r="L8">
            <v>0.61539999999999995</v>
          </cell>
          <cell r="M8">
            <v>0.3538</v>
          </cell>
          <cell r="N8" t="str">
            <v>El calendari del segon semestre és menys estàndard a les universitats i per això cada movilitat té una durada més específica que pel cas del primer semestre, on l'alumnat retorna més o menys a les mateixes dates. A més, en el segon semestre hi ha alumnat que acaba els seus estudis amb la mobilitat i és més difícil empènyer a la seva participació.</v>
          </cell>
        </row>
        <row r="9">
          <cell r="L9">
            <v>0.78790000000000004</v>
          </cell>
          <cell r="M9">
            <v>0.18179999999999999</v>
          </cell>
          <cell r="N9" t="str">
            <v>El calendari del segon semestre és menys estàndard a les universitats i per això cada movilitat té una durada més específica que pel cas del primer semestre, on l'alumnat retorna més o menys a les mateixes dates. A més, en el segon semestre hi ha alumnat que acaba els seus estudis amb la mobilitat i és més difícil empènyer a la seva participació.</v>
          </cell>
        </row>
        <row r="10">
          <cell r="L10">
            <v>0.22489999999999999</v>
          </cell>
          <cell r="N10"/>
        </row>
        <row r="11">
          <cell r="L11">
            <v>0.11</v>
          </cell>
          <cell r="N11" t="str">
            <v>La campanya de promoció del Go Abroad no ha estat específica per l'alumnat de cicles (que té unes casuístiques diferents de l'alumnat de graus, mobilitat de pràctiques més que mobilitat acadèmica). Enguany (A2425) la participació ha estat molt major donat que s'ha fet una campanya de promoció més específica per aquest alumnat i des de Internacional s'ha passat per les classes.</v>
          </cell>
        </row>
        <row r="12">
          <cell r="L12">
            <v>1</v>
          </cell>
          <cell r="N12"/>
        </row>
        <row r="13">
          <cell r="L13">
            <v>1</v>
          </cell>
          <cell r="N13"/>
        </row>
        <row r="14">
          <cell r="L14">
            <v>0.2727</v>
          </cell>
          <cell r="N14" t="str">
            <v>Es tracta d'una dada incial. Si bé el centre cada cop està més compromés amb la internacionalització i la importació de les formacions 100% en anglès, encara queda camí per recórrer en aquest sentit</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AxA77esZiKQrYKccuXx9o5" itemId="015BSFSSTXJCK35365HRBL5SH33SJYVOKU">
      <xxl21:absoluteUrl r:id="rId2"/>
    </xxl21:alternateUrls>
    <sheetNames>
      <sheetName val="Hoja1"/>
      <sheetName val="2324.Indicadors_PMCD05"/>
    </sheetNames>
    <sheetDataSet>
      <sheetData sheetId="0">
        <row r="2">
          <cell r="L2">
            <v>0.01</v>
          </cell>
          <cell r="N2" t="str">
            <v>Els canvis dels últims anys a la plataforma (dificultad per aconsseguir abast orgànic, es premia més l'abast de pagament) juntament amb l'aparició de noves XXSS més afins a la gent jove (IG, Tik Tok) i un progressiu envelliment de la comunitat de Facebook (cap a la franja 40-64) fan que sigui una XXSS amb menys activitat. Actualitxem aquesta XXSS per credibilitat de cara a les campanyes digitals a Meta, i per arribar a usuaris internacionals, però amb un objectiu de manteniment.</v>
          </cell>
        </row>
        <row r="3">
          <cell r="L3">
            <v>0</v>
          </cell>
          <cell r="N3" t="str">
            <v>És una XXSS de manteniment, no d'increment de seguidors, tant per la seva tendència com pel tipus de continguts que necessita. X requereix un volum de continguts d'actualitat diaris que no creem dintre del CETT.</v>
          </cell>
        </row>
        <row r="4">
          <cell r="L4">
            <v>0.19</v>
          </cell>
          <cell r="N4"/>
        </row>
        <row r="5">
          <cell r="L5">
            <v>0.06</v>
          </cell>
          <cell r="N5"/>
        </row>
        <row r="6">
          <cell r="L6">
            <v>0.16</v>
          </cell>
          <cell r="N6"/>
        </row>
        <row r="7">
          <cell r="L7">
            <v>0.9</v>
          </cell>
          <cell r="N7" t="str">
            <v xml:space="preserve">La informació dels programes es troba actualitzada, a excepció de petits canvis de plans d'estudis pendents d'arribar. </v>
          </cell>
        </row>
        <row r="8">
          <cell r="L8" t="str">
            <v>x</v>
          </cell>
          <cell r="N8"/>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DJQDHzpjznSpCTbxd4RIPu" itemId="015BSFSSWYBR6EI2Y2P5GKMEOPSHY2UBML">
      <xxl21:absoluteUrl r:id="rId2"/>
    </xxl21:alternateUrls>
    <sheetNames>
      <sheetName val="Hoja1"/>
      <sheetName val="2324_Indicadors_PECS16"/>
    </sheetNames>
    <sheetDataSet>
      <sheetData sheetId="0">
        <row r="5">
          <cell r="J5">
            <v>1</v>
          </cell>
          <cell r="L5">
            <v>0.96</v>
          </cell>
          <cell r="N5"/>
        </row>
        <row r="6">
          <cell r="L6">
            <v>1</v>
          </cell>
          <cell r="M6">
            <v>0.9</v>
          </cell>
          <cell r="N6"/>
        </row>
        <row r="7">
          <cell r="K7">
            <v>1</v>
          </cell>
          <cell r="L7">
            <v>1</v>
          </cell>
          <cell r="M7">
            <v>1</v>
          </cell>
          <cell r="N7"/>
        </row>
        <row r="8">
          <cell r="I8" t="str">
            <v>nd</v>
          </cell>
          <cell r="J8">
            <v>1</v>
          </cell>
          <cell r="K8">
            <v>1</v>
          </cell>
          <cell r="L8">
            <v>0.8</v>
          </cell>
          <cell r="M8">
            <v>1</v>
          </cell>
          <cell r="N8" t="str">
            <v>T1: El projecte d'intel·ligència artificial es va dur a terme amb la col·laboració d'un expert extern en la matèria, tot i que el CETT hi va tenir una petita representació.</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DJQDHzpjznSpCTbxd4RIPu" itemId="015BSFSSVU464LIFWMTBALMW6BSJLECOZ5">
      <xxl21:absoluteUrl r:id="rId2"/>
    </xxl21:alternateUrls>
    <sheetNames>
      <sheetName val="Hoja1"/>
      <sheetName val="2223_Indicadors_PECS16"/>
    </sheetNames>
    <sheetDataSet>
      <sheetData sheetId="0">
        <row r="6">
          <cell r="K6">
            <v>1</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AsOPkW6kyXQKzQ2u-P5gqk" itemId="015BSFSSXLGJSTELJSG5FJEH3YMV4P7L3G">
      <xxl21:absoluteUrl r:id="rId2"/>
    </xxl21:alternateUrls>
    <sheetNames>
      <sheetName val="Hoja1"/>
      <sheetName val="2324.Indicadores_DISS07"/>
    </sheetNames>
    <sheetDataSet>
      <sheetData sheetId="0">
        <row r="4">
          <cell r="K4">
            <v>0.85</v>
          </cell>
          <cell r="L4" t="str">
            <v>3 DEUS no s'han realitzat respecte el total de formacions presentades (Gestió Sostenible en Restauració, Innovació en Producció d'Ofertes Gastronòmiques Sostenibles, Turisme i LGTB)</v>
          </cell>
        </row>
        <row r="5">
          <cell r="K5">
            <v>1</v>
          </cell>
        </row>
        <row r="6">
          <cell r="K6">
            <v>1</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00vqjFIVkahLeM7P_pBIRBm7B6AwKZArKz1s4eLcrAFwbfhaJEXQ4ck9bBOzwdT" itemId="015BSFSSXGNC6WG7UTQZFJIJJVOMSQ2MYQ">
      <xxl21:absoluteUrl r:id="rId2"/>
    </xxl21:alternateUrls>
    <sheetNames>
      <sheetName val="Hoja1"/>
      <sheetName val="2324.Indicadores_COM08"/>
    </sheetNames>
    <sheetDataSet>
      <sheetData sheetId="0">
        <row r="5">
          <cell r="L5">
            <v>5.1999999999999998E-2</v>
          </cell>
          <cell r="M5" t="str">
            <v>5.6%</v>
          </cell>
          <cell r="N5"/>
        </row>
        <row r="6">
          <cell r="L6">
            <v>0.06</v>
          </cell>
          <cell r="M6">
            <v>6.6000000000000003E-2</v>
          </cell>
          <cell r="N6"/>
        </row>
        <row r="7">
          <cell r="L7">
            <v>7.0000000000000007E-2</v>
          </cell>
          <cell r="M7">
            <v>0.1</v>
          </cell>
          <cell r="N7"/>
        </row>
        <row r="8">
          <cell r="K8">
            <v>0.19</v>
          </cell>
          <cell r="L8">
            <v>0.13</v>
          </cell>
          <cell r="M8">
            <v>0.35</v>
          </cell>
          <cell r="N8"/>
        </row>
        <row r="9">
          <cell r="K9">
            <v>1.0320512820512822</v>
          </cell>
          <cell r="L9">
            <v>0.98148148148148151</v>
          </cell>
          <cell r="M9">
            <v>0.70370370370370372</v>
          </cell>
          <cell r="N9" t="str">
            <v>El públic objectiu de cicles formatius en les formacions de cuina, gastronomia i restauració està baixant per diversos motius com: baixada d'interès per aquests sectors (fruit de la demonització social de les professions associades, especialment en restauració). Fins i tot l'escola pública ha patit una caiguda en matriculats per aquestes formacions i han deixat d'oferir grups (i places).
A nivell de mercat de competidors, a part dels centres públics, hi ha una alta oferta de centres adscrits i privats a les nostres àrees d'influència (de captació): Barcelonès, Vallès Oriental i Occidental, Baix Llobregat i Maresme.</v>
          </cell>
        </row>
        <row r="10">
          <cell r="K10">
            <v>0.94358974358974357</v>
          </cell>
          <cell r="L10">
            <v>0.94818652849740936</v>
          </cell>
          <cell r="M10">
            <v>0.86919831223628696</v>
          </cell>
          <cell r="N10" t="str">
            <v>Identifiquem una caiguda d'interès per la formació més important a nivell de nombre d'alumnat del CETT (Grau de Turisme). No obstant, ens mantenim i millorem en quota de mercat i ens posicionem com a primer centre en el ranking d'escoles que ofereixen aquest tipus d'estudis competint amb la UAB. La resta de centres de Turisme estan caient i perdent alumnat de nou accés.
Es detecta una necessitat de poder diversificar el portfoli per tal de poder optar a més massa crítica de client potencial i es treballa en aquesta línia (al 24/25) apareixen nous programes (GDHI i GMEIE).</v>
          </cell>
        </row>
        <row r="11">
          <cell r="K11">
            <v>0.82481751824817517</v>
          </cell>
          <cell r="L11">
            <v>0.82795698924731187</v>
          </cell>
          <cell r="M11">
            <v>0.82428115015974446</v>
          </cell>
          <cell r="N11" t="str">
            <v>Tot i que no hi ha hagut una caiguda important, una bona part de l'alumnat de màster prové de mercats internacionals (xina i RD). Val a dir que les formacions de màster estan patint canvis estructurals per a poder-los adaptar al mercat. Actualment, tenim un portfoli de programes molt enfocat a alumnat de continuïtat que, en molts casos, busquen formacions més generalistes que els hi poden obrir camí en altres àrees/sectors professionals. Hi ha una davallada de demanda de públic local (el nostre target principal), apraeixen nous competidors a nivell de captació digital (directes i indirectes) i tenim una alta dependència de certs col·lectius (com és el mercat xinès).</v>
          </cell>
        </row>
        <row r="12">
          <cell r="K12">
            <v>1.0375000000000001</v>
          </cell>
          <cell r="L12">
            <v>0.8764044943820225</v>
          </cell>
          <cell r="M12">
            <v>0.92500000000000004</v>
          </cell>
          <cell r="N12" t="str">
            <v>El portfoli de DSUs és limitat i al curs 23/24 hi havia friccions a nivell de target al qual es dirigien els nostres programes (cas DSAC i DXEFEXP). S'ha treballat en crear un nou programa al 24/25 més adaptat a aquest tipus de públic més professional que busca una especialitat i està donant bons resultats. També els programes que portaven 2 anys en promoció dirigits a persones sense experiència professional en cuina, estan assentant-se al mercat i comencen a funcionar bé.
Van aparèixer nous programes (DSPG) que necessiten de més recorregut en el temps per assentar-se al mercat i en paral·lel, no estem prou posicionats en el mercat professional on convivim amb competidors forts com Hofman per exemple.</v>
          </cell>
        </row>
      </sheetData>
      <sheetData sheetId="1"/>
    </sheetDataSet>
  </externalBook>
</externalLink>
</file>

<file path=xl/theme/theme1.xml><?xml version="1.0" encoding="utf-8"?>
<a:theme xmlns:a="http://schemas.openxmlformats.org/drawingml/2006/main" name="Tema de Office">
  <a:themeElements>
    <a:clrScheme name="cett">
      <a:dk1>
        <a:srgbClr val="262626"/>
      </a:dk1>
      <a:lt1>
        <a:sysClr val="window" lastClr="FFFFFF"/>
      </a:lt1>
      <a:dk2>
        <a:srgbClr val="44546A"/>
      </a:dk2>
      <a:lt2>
        <a:srgbClr val="E7E6E6"/>
      </a:lt2>
      <a:accent1>
        <a:srgbClr val="16D6A8"/>
      </a:accent1>
      <a:accent2>
        <a:srgbClr val="7529F1"/>
      </a:accent2>
      <a:accent3>
        <a:srgbClr val="FF7D7D"/>
      </a:accent3>
      <a:accent4>
        <a:srgbClr val="FD0300"/>
      </a:accent4>
      <a:accent5>
        <a:srgbClr val="B389F7"/>
      </a:accent5>
      <a:accent6>
        <a:srgbClr val="86F2D8"/>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x:/r/sites/INDICADORSEUHT2/INDICADORS%20EUHT/EUHT.%20Quadre%20Comandament.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22"/>
  <sheetViews>
    <sheetView workbookViewId="0">
      <selection activeCell="C30" sqref="C30"/>
    </sheetView>
  </sheetViews>
  <sheetFormatPr defaultColWidth="11.42578125" defaultRowHeight="15"/>
  <sheetData>
    <row r="1" spans="1:1">
      <c r="A1" t="s">
        <v>0</v>
      </c>
    </row>
    <row r="2" spans="1:1">
      <c r="A2" s="2" t="s">
        <v>1</v>
      </c>
    </row>
    <row r="3" spans="1:1">
      <c r="A3" s="2" t="s">
        <v>2</v>
      </c>
    </row>
    <row r="4" spans="1:1">
      <c r="A4" s="2" t="s">
        <v>3</v>
      </c>
    </row>
    <row r="5" spans="1:1">
      <c r="A5" s="2" t="s">
        <v>4</v>
      </c>
    </row>
    <row r="6" spans="1:1">
      <c r="A6" s="2" t="s">
        <v>5</v>
      </c>
    </row>
    <row r="7" spans="1:1">
      <c r="A7" s="2" t="s">
        <v>6</v>
      </c>
    </row>
    <row r="8" spans="1:1">
      <c r="A8" s="2" t="s">
        <v>7</v>
      </c>
    </row>
    <row r="9" spans="1:1">
      <c r="A9" s="2" t="s">
        <v>8</v>
      </c>
    </row>
    <row r="10" spans="1:1">
      <c r="A10" s="2" t="s">
        <v>9</v>
      </c>
    </row>
    <row r="11" spans="1:1">
      <c r="A11" s="2" t="s">
        <v>10</v>
      </c>
    </row>
    <row r="12" spans="1:1">
      <c r="A12" s="2" t="s">
        <v>11</v>
      </c>
    </row>
    <row r="13" spans="1:1">
      <c r="A13" s="2" t="s">
        <v>12</v>
      </c>
    </row>
    <row r="14" spans="1:1">
      <c r="A14" s="2" t="s">
        <v>13</v>
      </c>
    </row>
    <row r="15" spans="1:1">
      <c r="A15" s="2" t="s">
        <v>14</v>
      </c>
    </row>
    <row r="16" spans="1:1">
      <c r="A16" s="2" t="s">
        <v>15</v>
      </c>
    </row>
    <row r="17" spans="1:1">
      <c r="A17" s="2" t="s">
        <v>16</v>
      </c>
    </row>
    <row r="18" spans="1:1">
      <c r="A18" s="2" t="s">
        <v>17</v>
      </c>
    </row>
    <row r="19" spans="1:1">
      <c r="A19" s="2" t="s">
        <v>18</v>
      </c>
    </row>
    <row r="20" spans="1:1">
      <c r="A20" s="2" t="s">
        <v>19</v>
      </c>
    </row>
    <row r="21" spans="1:1">
      <c r="A21" s="2" t="s">
        <v>20</v>
      </c>
    </row>
    <row r="22" spans="1:1">
      <c r="A22" s="2" t="s">
        <v>21</v>
      </c>
    </row>
  </sheetData>
  <autoFilter ref="A1:A21" xr:uid="{3E21562B-CC7A-46B8-A934-49E3BDE7B3D4}">
    <sortState xmlns:xlrd2="http://schemas.microsoft.com/office/spreadsheetml/2017/richdata2" ref="A2:A22">
      <sortCondition ref="A1:A21"/>
    </sortState>
  </autoFilter>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tabColor rgb="FF16A8D6"/>
  </sheetPr>
  <dimension ref="A1:R12"/>
  <sheetViews>
    <sheetView topLeftCell="A6" zoomScale="90" zoomScaleNormal="90" workbookViewId="0">
      <selection activeCell="L9" sqref="L9"/>
    </sheetView>
  </sheetViews>
  <sheetFormatPr defaultColWidth="11.42578125" defaultRowHeight="15"/>
  <cols>
    <col min="1" max="1" width="7.7109375" style="25" customWidth="1"/>
    <col min="2" max="2" width="75.5703125" style="27" customWidth="1"/>
    <col min="3" max="4" width="11.42578125" style="26"/>
    <col min="5" max="5" width="13.42578125" style="26" customWidth="1"/>
    <col min="6" max="9" width="11.42578125" style="26"/>
    <col min="10" max="11" width="12.140625" style="26" customWidth="1"/>
    <col min="12" max="12" width="12.140625" style="267" customWidth="1"/>
    <col min="13" max="13" width="81.7109375" style="25" customWidth="1"/>
    <col min="14" max="16384" width="11.42578125" style="25"/>
  </cols>
  <sheetData>
    <row r="1" spans="1:18" s="5" customFormat="1" ht="70.5" customHeight="1">
      <c r="A1" s="352" t="s">
        <v>568</v>
      </c>
      <c r="B1" s="352"/>
      <c r="C1" s="352"/>
      <c r="D1" s="352"/>
      <c r="E1" s="352"/>
      <c r="F1" s="352"/>
      <c r="G1" s="352"/>
      <c r="H1" s="352"/>
      <c r="I1" s="352"/>
      <c r="J1" s="352"/>
      <c r="K1" s="352"/>
      <c r="L1" s="352"/>
      <c r="M1" s="352"/>
    </row>
    <row r="2" spans="1:18" s="24" customFormat="1" ht="15.75">
      <c r="A2" s="54"/>
      <c r="B2" s="55"/>
      <c r="C2" s="56"/>
      <c r="D2" s="56"/>
      <c r="E2" s="56"/>
      <c r="F2" s="56"/>
      <c r="G2" s="56"/>
      <c r="H2" s="56"/>
      <c r="I2" s="56"/>
      <c r="J2" s="56"/>
      <c r="K2" s="56"/>
      <c r="L2" s="59"/>
      <c r="M2" s="54"/>
    </row>
    <row r="3" spans="1:18" s="48" customFormat="1" ht="15.75">
      <c r="A3" s="47" t="s">
        <v>22</v>
      </c>
      <c r="B3" s="47" t="s">
        <v>23</v>
      </c>
      <c r="C3" s="47" t="s">
        <v>520</v>
      </c>
      <c r="D3" s="47" t="s">
        <v>521</v>
      </c>
      <c r="E3" s="47" t="s">
        <v>522</v>
      </c>
      <c r="F3" s="47" t="s">
        <v>26</v>
      </c>
      <c r="G3" s="47" t="s">
        <v>27</v>
      </c>
      <c r="H3" s="47" t="s">
        <v>28</v>
      </c>
      <c r="I3" s="63" t="s">
        <v>525</v>
      </c>
      <c r="J3" s="63" t="s">
        <v>526</v>
      </c>
      <c r="K3" s="63" t="s">
        <v>527</v>
      </c>
      <c r="L3" s="278" t="s">
        <v>569</v>
      </c>
      <c r="M3" s="63" t="s">
        <v>552</v>
      </c>
      <c r="P3" s="49"/>
      <c r="Q3" s="49"/>
      <c r="R3" s="49"/>
    </row>
    <row r="4" spans="1:18" s="8" customFormat="1" ht="75.2" customHeight="1">
      <c r="A4" s="37" t="s">
        <v>240</v>
      </c>
      <c r="B4" s="38" t="s">
        <v>241</v>
      </c>
      <c r="C4" s="37" t="s">
        <v>570</v>
      </c>
      <c r="D4" s="37" t="s">
        <v>42</v>
      </c>
      <c r="E4" s="37" t="s">
        <v>34</v>
      </c>
      <c r="F4" s="52" t="s">
        <v>571</v>
      </c>
      <c r="G4" s="37" t="s">
        <v>572</v>
      </c>
      <c r="H4" s="37" t="s">
        <v>573</v>
      </c>
      <c r="I4" s="155">
        <v>0.09</v>
      </c>
      <c r="J4" s="67">
        <f>+[9]Hoja1!$L$5</f>
        <v>5.1999999999999998E-2</v>
      </c>
      <c r="K4" s="67">
        <f>+[9]Hoja1!$L$5</f>
        <v>5.1999999999999998E-2</v>
      </c>
      <c r="L4" s="280" t="str">
        <f>+[9]Hoja1!M5</f>
        <v>5.6%</v>
      </c>
      <c r="M4" s="279">
        <f>[9]Hoja1!$N$5</f>
        <v>0</v>
      </c>
    </row>
    <row r="5" spans="1:18" s="8" customFormat="1" ht="75.2" customHeight="1">
      <c r="A5" s="37" t="s">
        <v>240</v>
      </c>
      <c r="B5" s="38" t="s">
        <v>241</v>
      </c>
      <c r="C5" s="37" t="s">
        <v>554</v>
      </c>
      <c r="D5" s="37" t="s">
        <v>42</v>
      </c>
      <c r="E5" s="37" t="s">
        <v>34</v>
      </c>
      <c r="F5" s="52" t="s">
        <v>571</v>
      </c>
      <c r="G5" s="37" t="s">
        <v>572</v>
      </c>
      <c r="H5" s="37" t="s">
        <v>573</v>
      </c>
      <c r="I5" s="155">
        <v>0.06</v>
      </c>
      <c r="J5" s="67">
        <f>+[9]Hoja1!$L$6</f>
        <v>0.06</v>
      </c>
      <c r="K5" s="67">
        <f>+[9]Hoja1!$L$6</f>
        <v>0.06</v>
      </c>
      <c r="L5" s="281">
        <f>+[9]Hoja1!M6</f>
        <v>6.6000000000000003E-2</v>
      </c>
      <c r="M5" s="279">
        <f>[9]Hoja1!$N$6</f>
        <v>0</v>
      </c>
    </row>
    <row r="6" spans="1:18" s="8" customFormat="1" ht="75.2" customHeight="1">
      <c r="A6" s="37" t="s">
        <v>240</v>
      </c>
      <c r="B6" s="38" t="s">
        <v>241</v>
      </c>
      <c r="C6" s="37" t="s">
        <v>574</v>
      </c>
      <c r="D6" s="37" t="s">
        <v>42</v>
      </c>
      <c r="E6" s="37" t="s">
        <v>34</v>
      </c>
      <c r="F6" s="52" t="s">
        <v>575</v>
      </c>
      <c r="G6" s="37" t="s">
        <v>576</v>
      </c>
      <c r="H6" s="37" t="s">
        <v>577</v>
      </c>
      <c r="I6" s="155">
        <v>0.1</v>
      </c>
      <c r="J6" s="67">
        <f>+[9]Hoja1!$L$7</f>
        <v>7.0000000000000007E-2</v>
      </c>
      <c r="K6" s="67">
        <f>+[9]Hoja1!$L$7</f>
        <v>7.0000000000000007E-2</v>
      </c>
      <c r="L6" s="281">
        <f>+[9]Hoja1!M7</f>
        <v>0.1</v>
      </c>
      <c r="M6" s="279">
        <f>[9]Hoja1!$N$7</f>
        <v>0</v>
      </c>
    </row>
    <row r="7" spans="1:18" s="8" customFormat="1" ht="75.2" customHeight="1">
      <c r="A7" s="37" t="s">
        <v>240</v>
      </c>
      <c r="B7" s="38" t="s">
        <v>241</v>
      </c>
      <c r="C7" s="37" t="s">
        <v>578</v>
      </c>
      <c r="D7" s="37" t="s">
        <v>42</v>
      </c>
      <c r="E7" s="37" t="s">
        <v>34</v>
      </c>
      <c r="F7" s="52" t="s">
        <v>575</v>
      </c>
      <c r="G7" s="37" t="s">
        <v>576</v>
      </c>
      <c r="H7" s="37" t="s">
        <v>577</v>
      </c>
      <c r="I7" s="155">
        <v>0.12</v>
      </c>
      <c r="J7" s="67">
        <f>+[9]Hoja1!$K$8</f>
        <v>0.19</v>
      </c>
      <c r="K7" s="67">
        <f>+[9]Hoja1!$L$8</f>
        <v>0.13</v>
      </c>
      <c r="L7" s="281">
        <f>+[9]Hoja1!M8</f>
        <v>0.35</v>
      </c>
      <c r="M7" s="279">
        <f>[9]Hoja1!$N$8</f>
        <v>0</v>
      </c>
    </row>
    <row r="8" spans="1:18" s="8" customFormat="1" ht="147.75" customHeight="1">
      <c r="A8" s="37" t="s">
        <v>244</v>
      </c>
      <c r="B8" s="38" t="s">
        <v>245</v>
      </c>
      <c r="C8" s="37" t="s">
        <v>570</v>
      </c>
      <c r="D8" s="37" t="s">
        <v>42</v>
      </c>
      <c r="E8" s="37" t="s">
        <v>34</v>
      </c>
      <c r="F8" s="52">
        <v>1</v>
      </c>
      <c r="G8" s="37" t="s">
        <v>246</v>
      </c>
      <c r="H8" s="37" t="s">
        <v>72</v>
      </c>
      <c r="I8" s="155">
        <f>161/156</f>
        <v>1.0320512820512822</v>
      </c>
      <c r="J8" s="67">
        <f>+[9]Hoja1!$K$9</f>
        <v>1.0320512820512822</v>
      </c>
      <c r="K8" s="67">
        <f>+[9]Hoja1!$L$9</f>
        <v>0.98148148148148151</v>
      </c>
      <c r="L8" s="281">
        <f>+[9]Hoja1!M9</f>
        <v>0.70370370370370372</v>
      </c>
      <c r="M8" s="279" t="str">
        <f>[9]Hoja1!$N$9</f>
        <v>El públic objectiu de cicles formatius en les formacions de cuina, gastronomia i restauració està baixant per diversos motius com: baixada d'interès per aquests sectors (fruit de la demonització social de les professions associades, especialment en restauració). Fins i tot l'escola pública ha patit una caiguda en matriculats per aquestes formacions i han deixat d'oferir grups (i places).
A nivell de mercat de competidors, a part dels centres públics, hi ha una alta oferta de centres adscrits i privats a les nostres àrees d'influència (de captació): Barcelonès, Vallès Oriental i Occidental, Baix Llobregat i Maresme.</v>
      </c>
    </row>
    <row r="9" spans="1:18" s="8" customFormat="1" ht="147.75" customHeight="1">
      <c r="A9" s="37" t="s">
        <v>244</v>
      </c>
      <c r="B9" s="38" t="s">
        <v>245</v>
      </c>
      <c r="C9" s="37" t="s">
        <v>554</v>
      </c>
      <c r="D9" s="37" t="s">
        <v>42</v>
      </c>
      <c r="E9" s="37" t="s">
        <v>34</v>
      </c>
      <c r="F9" s="52">
        <v>1</v>
      </c>
      <c r="G9" s="37" t="s">
        <v>246</v>
      </c>
      <c r="H9" s="37" t="s">
        <v>72</v>
      </c>
      <c r="I9" s="155">
        <f>184/195</f>
        <v>0.94358974358974357</v>
      </c>
      <c r="J9" s="67">
        <f>+[9]Hoja1!$K$10</f>
        <v>0.94358974358974357</v>
      </c>
      <c r="K9" s="67">
        <f>+[9]Hoja1!$L$10</f>
        <v>0.94818652849740936</v>
      </c>
      <c r="L9" s="281">
        <f>+[9]Hoja1!M10</f>
        <v>0.86919831223628696</v>
      </c>
      <c r="M9" s="279" t="str">
        <f>[9]Hoja1!$N$10</f>
        <v>Identifiquem una caiguda d'interès per la formació més important a nivell de nombre d'alumnat del CETT (Grau de Turisme). No obstant, ens mantenim i millorem en quota de mercat i ens posicionem com a primer centre en el ranking d'escoles que ofereixen aquest tipus d'estudis competint amb la UAB. La resta de centres de Turisme estan caient i perdent alumnat de nou accés.
Es detecta una necessitat de poder diversificar el portfoli per tal de poder optar a més massa crítica de client potencial i es treballa en aquesta línia (al 24/25) apareixen nous programes (GDHI i GMEIE).</v>
      </c>
    </row>
    <row r="10" spans="1:18" s="8" customFormat="1" ht="147.75" customHeight="1">
      <c r="A10" s="37" t="s">
        <v>244</v>
      </c>
      <c r="B10" s="38" t="s">
        <v>245</v>
      </c>
      <c r="C10" s="37" t="s">
        <v>574</v>
      </c>
      <c r="D10" s="37" t="s">
        <v>42</v>
      </c>
      <c r="E10" s="37" t="s">
        <v>34</v>
      </c>
      <c r="F10" s="52">
        <v>1</v>
      </c>
      <c r="G10" s="37" t="s">
        <v>246</v>
      </c>
      <c r="H10" s="37" t="s">
        <v>72</v>
      </c>
      <c r="I10" s="155">
        <f>226/(153+121)</f>
        <v>0.82481751824817517</v>
      </c>
      <c r="J10" s="67">
        <f>+[9]Hoja1!$K$11</f>
        <v>0.82481751824817517</v>
      </c>
      <c r="K10" s="67">
        <f>+[9]Hoja1!$L$11</f>
        <v>0.82795698924731187</v>
      </c>
      <c r="L10" s="281">
        <f>+[9]Hoja1!M11</f>
        <v>0.82428115015974446</v>
      </c>
      <c r="M10" s="279" t="str">
        <f>[9]Hoja1!$N$11</f>
        <v>Tot i que no hi ha hagut una caiguda important, una bona part de l'alumnat de màster prové de mercats internacionals (xina i RD). Val a dir que les formacions de màster estan patint canvis estructurals per a poder-los adaptar al mercat. Actualment, tenim un portfoli de programes molt enfocat a alumnat de continuïtat que, en molts casos, busquen formacions més generalistes que els hi poden obrir camí en altres àrees/sectors professionals. Hi ha una davallada de demanda de públic local (el nostre target principal), apraeixen nous competidors a nivell de captació digital (directes i indirectes) i tenim una alta dependència de certs col·lectius (com és el mercat xinès).</v>
      </c>
    </row>
    <row r="11" spans="1:18" s="8" customFormat="1" ht="147.75" customHeight="1">
      <c r="A11" s="37" t="s">
        <v>244</v>
      </c>
      <c r="B11" s="38" t="s">
        <v>245</v>
      </c>
      <c r="C11" s="37" t="s">
        <v>578</v>
      </c>
      <c r="D11" s="37" t="s">
        <v>42</v>
      </c>
      <c r="E11" s="37" t="s">
        <v>34</v>
      </c>
      <c r="F11" s="52">
        <v>1</v>
      </c>
      <c r="G11" s="37" t="s">
        <v>246</v>
      </c>
      <c r="H11" s="37" t="s">
        <v>72</v>
      </c>
      <c r="I11" s="155">
        <f>83/80</f>
        <v>1.0375000000000001</v>
      </c>
      <c r="J11" s="67">
        <f>+[9]Hoja1!$K$12</f>
        <v>1.0375000000000001</v>
      </c>
      <c r="K11" s="67">
        <f>+[9]Hoja1!$L$12</f>
        <v>0.8764044943820225</v>
      </c>
      <c r="L11" s="281">
        <f>+[9]Hoja1!M12</f>
        <v>0.92500000000000004</v>
      </c>
      <c r="M11" s="279" t="str">
        <f>[9]Hoja1!$N$12</f>
        <v>El portfoli de DSUs és limitat i al curs 23/24 hi havia friccions a nivell de target al qual es dirigien els nostres programes (cas DSAC i DXEFEXP). S'ha treballat en crear un nou programa al 24/25 més adaptat a aquest tipus de públic més professional que busca una especialitat i està donant bons resultats. També els programes que portaven 2 anys en promoció dirigits a persones sense experiència professional en cuina, estan assentant-se al mercat i comencen a funcionar bé.
Van aparèixer nous programes (DSPG) que necessiten de més recorregut en el temps per assentar-se al mercat i en paral·lel, no estem prou posicionats en el mercat professional on convivim amb competidors forts com Hofman per exemple.</v>
      </c>
    </row>
    <row r="12" spans="1:18">
      <c r="B12" s="27" t="s">
        <v>579</v>
      </c>
    </row>
  </sheetData>
  <mergeCells count="1">
    <mergeCell ref="A1:M1"/>
  </mergeCells>
  <conditionalFormatting sqref="I4:L5">
    <cfRule type="cellIs" dxfId="304" priority="22" operator="lessThan">
      <formula>0.04</formula>
    </cfRule>
    <cfRule type="cellIs" dxfId="303" priority="23" operator="greaterThan">
      <formula>0.06</formula>
    </cfRule>
    <cfRule type="cellIs" dxfId="302" priority="24" operator="between">
      <formula>0.04</formula>
      <formula>0.06</formula>
    </cfRule>
  </conditionalFormatting>
  <conditionalFormatting sqref="I4:L11">
    <cfRule type="containsText" dxfId="301" priority="1" operator="containsText" text="x">
      <formula>NOT(ISERROR(SEARCH("x",I4)))</formula>
    </cfRule>
    <cfRule type="containsBlanks" dxfId="300" priority="2">
      <formula>LEN(TRIM(I4))=0</formula>
    </cfRule>
    <cfRule type="cellIs" dxfId="299" priority="3" operator="equal">
      <formula>"nd"</formula>
    </cfRule>
  </conditionalFormatting>
  <conditionalFormatting sqref="I6:L7">
    <cfRule type="cellIs" dxfId="298" priority="16" operator="lessThan">
      <formula>0.07</formula>
    </cfRule>
    <cfRule type="cellIs" dxfId="297" priority="17" operator="greaterThan">
      <formula>0.09</formula>
    </cfRule>
    <cfRule type="cellIs" dxfId="296" priority="18" operator="between">
      <formula>0.09</formula>
      <formula>0.07</formula>
    </cfRule>
  </conditionalFormatting>
  <conditionalFormatting sqref="I8:L11">
    <cfRule type="cellIs" dxfId="295" priority="4" operator="lessThan">
      <formula>0.8</formula>
    </cfRule>
    <cfRule type="cellIs" dxfId="294" priority="5" operator="greaterThan">
      <formula>1</formula>
    </cfRule>
    <cfRule type="cellIs" dxfId="293" priority="6" operator="between">
      <formula>0.8</formula>
      <formula>1</formula>
    </cfRule>
  </conditionalFormatting>
  <conditionalFormatting sqref="L4:L11">
    <cfRule type="cellIs" dxfId="292" priority="32" operator="equal">
      <formula>0</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tabColor rgb="FF16A8D6"/>
  </sheetPr>
  <dimension ref="A1:W14"/>
  <sheetViews>
    <sheetView zoomScale="70" zoomScaleNormal="70" workbookViewId="0">
      <selection activeCell="D25" sqref="D25"/>
    </sheetView>
  </sheetViews>
  <sheetFormatPr defaultColWidth="11.42578125" defaultRowHeight="15"/>
  <cols>
    <col min="1" max="1" width="6.42578125" style="11" customWidth="1"/>
    <col min="2" max="2" width="70.140625" customWidth="1"/>
    <col min="3" max="4" width="11.42578125" style="11"/>
    <col min="5" max="5" width="12" style="11" bestFit="1" customWidth="1"/>
    <col min="6" max="13" width="11.42578125" style="11"/>
    <col min="14" max="14" width="14.28515625" style="11" customWidth="1"/>
    <col min="15" max="17" width="12.28515625" style="11" customWidth="1"/>
    <col min="18" max="18" width="75.7109375" customWidth="1"/>
  </cols>
  <sheetData>
    <row r="1" spans="1:23" s="5" customFormat="1" ht="70.5" customHeight="1">
      <c r="A1" s="352" t="s">
        <v>580</v>
      </c>
      <c r="B1" s="352"/>
      <c r="C1" s="352"/>
      <c r="D1" s="352"/>
      <c r="E1" s="352"/>
      <c r="F1" s="352"/>
      <c r="G1" s="352"/>
      <c r="H1" s="352"/>
      <c r="I1" s="352"/>
      <c r="J1" s="352"/>
      <c r="K1" s="352"/>
      <c r="L1" s="352"/>
      <c r="M1" s="352"/>
      <c r="N1" s="352"/>
      <c r="O1" s="352"/>
      <c r="P1" s="352"/>
      <c r="Q1" s="352"/>
      <c r="R1" s="352"/>
    </row>
    <row r="2" spans="1:23" s="24" customFormat="1" ht="15.75">
      <c r="A2" s="56"/>
      <c r="B2" s="55"/>
      <c r="C2" s="56"/>
      <c r="D2" s="56"/>
      <c r="E2" s="56"/>
      <c r="F2" s="56"/>
      <c r="G2" s="56"/>
      <c r="H2" s="56"/>
      <c r="I2" s="56"/>
      <c r="J2" s="56"/>
      <c r="K2" s="56"/>
      <c r="L2" s="56"/>
      <c r="M2" s="56"/>
      <c r="N2" s="56"/>
      <c r="O2" s="56"/>
      <c r="P2" s="56"/>
      <c r="Q2" s="56"/>
      <c r="R2" s="54"/>
    </row>
    <row r="3" spans="1:23" s="48" customFormat="1" ht="15.75">
      <c r="A3" s="47" t="s">
        <v>22</v>
      </c>
      <c r="B3" s="47" t="s">
        <v>23</v>
      </c>
      <c r="C3" s="47" t="s">
        <v>520</v>
      </c>
      <c r="D3" s="47" t="s">
        <v>521</v>
      </c>
      <c r="E3" s="47" t="s">
        <v>522</v>
      </c>
      <c r="F3" s="47" t="s">
        <v>26</v>
      </c>
      <c r="G3" s="47" t="s">
        <v>27</v>
      </c>
      <c r="H3" s="47" t="s">
        <v>28</v>
      </c>
      <c r="I3" s="371" t="s">
        <v>525</v>
      </c>
      <c r="J3" s="372"/>
      <c r="K3" s="373"/>
      <c r="L3" s="371" t="s">
        <v>526</v>
      </c>
      <c r="M3" s="372"/>
      <c r="N3" s="373"/>
      <c r="O3" s="375" t="s">
        <v>527</v>
      </c>
      <c r="P3" s="376"/>
      <c r="Q3" s="377"/>
      <c r="R3" s="47" t="s">
        <v>552</v>
      </c>
      <c r="U3" s="49"/>
      <c r="V3" s="49"/>
      <c r="W3" s="49"/>
    </row>
    <row r="4" spans="1:23" s="8" customFormat="1" ht="84.75" customHeight="1">
      <c r="A4" s="37" t="s">
        <v>154</v>
      </c>
      <c r="B4" s="79" t="s">
        <v>155</v>
      </c>
      <c r="C4" s="37" t="s">
        <v>554</v>
      </c>
      <c r="D4" s="37" t="s">
        <v>33</v>
      </c>
      <c r="E4" s="37" t="s">
        <v>43</v>
      </c>
      <c r="F4" s="220" t="s">
        <v>581</v>
      </c>
      <c r="G4" s="37" t="s">
        <v>582</v>
      </c>
      <c r="H4" s="71" t="s">
        <v>583</v>
      </c>
      <c r="I4" s="155">
        <v>2E-3</v>
      </c>
      <c r="J4" s="57">
        <v>3.8E-3</v>
      </c>
      <c r="K4" s="57">
        <v>4.0000000000000001E-3</v>
      </c>
      <c r="L4" s="57">
        <v>2E-3</v>
      </c>
      <c r="M4" s="70">
        <f>[1]PLAN09!$O$4</f>
        <v>3.3999999999999998E-3</v>
      </c>
      <c r="N4" s="70">
        <f>[1]PLAN09!$P$4</f>
        <v>3.8999999999999998E-3</v>
      </c>
      <c r="O4" s="57">
        <f>+[10]Hoja1!O4</f>
        <v>3.0000000000000001E-3</v>
      </c>
      <c r="P4" s="57">
        <f>+[10]Hoja1!P4</f>
        <v>4.1000000000000003E-3</v>
      </c>
      <c r="Q4" s="57">
        <f>+[10]Hoja1!Q4</f>
        <v>5.0000000000000001E-3</v>
      </c>
      <c r="R4" s="38" t="str">
        <f>[10]Hoja1!$R$4</f>
        <v>Potser caldria revisar si es desglosar l'indicador per cada grau, perquè hi ha molta diferència entre graus. P.e. 3r TRIMESTRE: GCCG= 0,29% GNDIT= 0,21% I GT=0,99%</v>
      </c>
    </row>
    <row r="5" spans="1:23" s="8" customFormat="1" ht="84.75" customHeight="1">
      <c r="A5" s="37" t="s">
        <v>154</v>
      </c>
      <c r="B5" s="79" t="s">
        <v>155</v>
      </c>
      <c r="C5" s="37" t="s">
        <v>558</v>
      </c>
      <c r="D5" s="37" t="s">
        <v>42</v>
      </c>
      <c r="E5" s="37" t="s">
        <v>43</v>
      </c>
      <c r="F5" s="220" t="s">
        <v>581</v>
      </c>
      <c r="G5" s="37" t="s">
        <v>582</v>
      </c>
      <c r="H5" s="71" t="s">
        <v>583</v>
      </c>
      <c r="I5" s="159">
        <v>2.7000000000000001E-3</v>
      </c>
      <c r="J5" s="100">
        <v>2.3999999999999998E-3</v>
      </c>
      <c r="K5" s="100">
        <v>5.3E-3</v>
      </c>
      <c r="L5" s="100">
        <v>2.5000000000000001E-3</v>
      </c>
      <c r="M5" s="160">
        <f>[1]PLAN09!$O$5</f>
        <v>6.3E-3</v>
      </c>
      <c r="N5" s="70">
        <f>[1]PLAN09!$P$5</f>
        <v>6.7000000000000002E-3</v>
      </c>
      <c r="O5" s="57">
        <f>+[10]Hoja1!O5</f>
        <v>3.2000000000000002E-3</v>
      </c>
      <c r="P5" s="57">
        <f>+[10]Hoja1!P5</f>
        <v>7.7999999999999996E-3</v>
      </c>
      <c r="Q5" s="57">
        <f>+[10]Hoja1!Q5</f>
        <v>7.4000000000000003E-3</v>
      </c>
      <c r="R5" s="38" t="str">
        <f>[10]Hoja1!$R$5</f>
        <v>MCU: hi ha molta diferència entre els Cicles Formatius d'Hoteleria (0,22%)  i els Cicles Formatius de Turisme (1,5%). 
Quan es produeixen absències, en els CCFF d'Hoteleria és molt més facil cobrir-ho perquè el 88% de la formació està impartida per docents a Temps Complert, mentre que als CCFF de Turisme, només el 50%, i a més, aquest 50% recau sobre molt pocs professors, dificultant la possibilitat de substituir.</v>
      </c>
    </row>
    <row r="6" spans="1:23" s="8" customFormat="1" ht="84.75" customHeight="1">
      <c r="A6" s="37" t="s">
        <v>197</v>
      </c>
      <c r="B6" s="79" t="s">
        <v>198</v>
      </c>
      <c r="C6" s="37" t="s">
        <v>554</v>
      </c>
      <c r="D6" s="37" t="s">
        <v>42</v>
      </c>
      <c r="E6" s="37" t="s">
        <v>69</v>
      </c>
      <c r="F6" s="52">
        <v>1</v>
      </c>
      <c r="G6" s="37" t="s">
        <v>142</v>
      </c>
      <c r="H6" s="71" t="s">
        <v>143</v>
      </c>
      <c r="I6" s="374">
        <v>0.80830000000000002</v>
      </c>
      <c r="J6" s="374"/>
      <c r="K6" s="374"/>
      <c r="L6" s="374">
        <v>0.98619999999999997</v>
      </c>
      <c r="M6" s="374"/>
      <c r="N6" s="157">
        <v>1</v>
      </c>
      <c r="O6" s="374">
        <f>[10]Hoja1!$O$6</f>
        <v>1</v>
      </c>
      <c r="P6" s="374"/>
      <c r="Q6" s="158">
        <f>+[10]Hoja1!$Q$6</f>
        <v>1</v>
      </c>
      <c r="R6" s="101"/>
    </row>
    <row r="7" spans="1:23" s="8" customFormat="1" ht="84.75" customHeight="1">
      <c r="A7" s="37" t="s">
        <v>197</v>
      </c>
      <c r="B7" s="79" t="s">
        <v>198</v>
      </c>
      <c r="C7" s="37" t="s">
        <v>574</v>
      </c>
      <c r="D7" s="37" t="s">
        <v>42</v>
      </c>
      <c r="E7" s="37" t="s">
        <v>69</v>
      </c>
      <c r="F7" s="52">
        <v>1</v>
      </c>
      <c r="G7" s="37" t="s">
        <v>142</v>
      </c>
      <c r="H7" s="37" t="s">
        <v>143</v>
      </c>
      <c r="I7" s="374">
        <v>0.38</v>
      </c>
      <c r="J7" s="374"/>
      <c r="K7" s="374"/>
      <c r="L7" s="374">
        <v>0.92600000000000005</v>
      </c>
      <c r="M7" s="374"/>
      <c r="N7" s="157">
        <v>0.91669999999999996</v>
      </c>
      <c r="O7" s="374">
        <f>[10]Hoja1!$O$7</f>
        <v>1</v>
      </c>
      <c r="P7" s="374"/>
      <c r="Q7" s="158">
        <f>+[10]Hoja1!$Q$7</f>
        <v>1</v>
      </c>
      <c r="R7" s="111"/>
    </row>
    <row r="8" spans="1:23" s="8" customFormat="1" ht="84.75" customHeight="1">
      <c r="A8" s="37" t="s">
        <v>417</v>
      </c>
      <c r="B8" s="79" t="s">
        <v>418</v>
      </c>
      <c r="C8" s="37" t="s">
        <v>311</v>
      </c>
      <c r="D8" s="37" t="s">
        <v>42</v>
      </c>
      <c r="E8" s="37" t="s">
        <v>69</v>
      </c>
      <c r="F8" s="52">
        <v>1</v>
      </c>
      <c r="G8" s="37" t="s">
        <v>142</v>
      </c>
      <c r="H8" s="37" t="s">
        <v>143</v>
      </c>
      <c r="I8" s="374" t="s">
        <v>530</v>
      </c>
      <c r="J8" s="374"/>
      <c r="K8" s="374" t="s">
        <v>530</v>
      </c>
      <c r="L8" s="374">
        <v>1</v>
      </c>
      <c r="M8" s="374"/>
      <c r="N8" s="157">
        <v>1</v>
      </c>
      <c r="O8" s="374">
        <f>+[10]Hoja1!$O$8</f>
        <v>1</v>
      </c>
      <c r="P8" s="374"/>
      <c r="Q8" s="158">
        <f>+[10]Hoja1!$Q$8</f>
        <v>1</v>
      </c>
      <c r="R8" s="61" t="str">
        <f>[10]Hoja1!$R$8</f>
        <v>S'agafa el doc. d'absències i es té en compte les classes anul.lades.</v>
      </c>
    </row>
    <row r="9" spans="1:23" s="8" customFormat="1" ht="84.75" customHeight="1">
      <c r="A9" s="37" t="s">
        <v>325</v>
      </c>
      <c r="B9" s="79" t="s">
        <v>326</v>
      </c>
      <c r="C9" s="37" t="s">
        <v>584</v>
      </c>
      <c r="D9" s="37" t="s">
        <v>42</v>
      </c>
      <c r="E9" s="37" t="s">
        <v>43</v>
      </c>
      <c r="F9" s="200">
        <v>0</v>
      </c>
      <c r="G9" s="37" t="s">
        <v>99</v>
      </c>
      <c r="H9" s="201" t="s">
        <v>328</v>
      </c>
      <c r="I9" s="374" t="s">
        <v>530</v>
      </c>
      <c r="J9" s="374"/>
      <c r="K9" s="374"/>
      <c r="L9" s="202" t="s">
        <v>530</v>
      </c>
      <c r="M9" s="203" t="s">
        <v>530</v>
      </c>
      <c r="N9" s="203" t="s">
        <v>530</v>
      </c>
      <c r="O9" s="203">
        <f>+[10]Hoja1!O9</f>
        <v>0</v>
      </c>
      <c r="P9" s="203">
        <f>+[10]Hoja1!P9</f>
        <v>0</v>
      </c>
      <c r="Q9" s="203">
        <f>+[10]Hoja1!Q9</f>
        <v>0</v>
      </c>
      <c r="R9" s="61"/>
    </row>
    <row r="10" spans="1:23" s="8" customFormat="1" ht="84.75" customHeight="1">
      <c r="A10" s="37" t="s">
        <v>325</v>
      </c>
      <c r="B10" s="79" t="s">
        <v>326</v>
      </c>
      <c r="C10" s="37" t="s">
        <v>585</v>
      </c>
      <c r="D10" s="37" t="s">
        <v>42</v>
      </c>
      <c r="E10" s="37" t="s">
        <v>43</v>
      </c>
      <c r="F10" s="200">
        <v>0</v>
      </c>
      <c r="G10" s="37" t="s">
        <v>99</v>
      </c>
      <c r="H10" s="201" t="s">
        <v>328</v>
      </c>
      <c r="I10" s="374" t="s">
        <v>530</v>
      </c>
      <c r="J10" s="374"/>
      <c r="K10" s="374"/>
      <c r="L10" s="202" t="s">
        <v>530</v>
      </c>
      <c r="M10" s="203" t="s">
        <v>530</v>
      </c>
      <c r="N10" s="203" t="s">
        <v>530</v>
      </c>
      <c r="O10" s="203">
        <f>+[10]Hoja1!O10</f>
        <v>0</v>
      </c>
      <c r="P10" s="203">
        <f>+[10]Hoja1!P10</f>
        <v>0</v>
      </c>
      <c r="Q10" s="203">
        <f>+[10]Hoja1!Q10</f>
        <v>0</v>
      </c>
      <c r="R10" s="61"/>
    </row>
    <row r="11" spans="1:23" s="8" customFormat="1" ht="84.75" customHeight="1">
      <c r="A11" s="75" t="s">
        <v>314</v>
      </c>
      <c r="B11" s="79" t="s">
        <v>315</v>
      </c>
      <c r="C11" s="75" t="s">
        <v>311</v>
      </c>
      <c r="D11" s="75" t="s">
        <v>33</v>
      </c>
      <c r="E11" s="75" t="s">
        <v>34</v>
      </c>
      <c r="F11" s="80" t="s">
        <v>70</v>
      </c>
      <c r="G11" s="116" t="s">
        <v>316</v>
      </c>
      <c r="H11" s="117" t="s">
        <v>263</v>
      </c>
      <c r="I11" s="374">
        <v>0.86</v>
      </c>
      <c r="J11" s="374"/>
      <c r="K11" s="374"/>
      <c r="L11" s="378">
        <v>0.90400000000000003</v>
      </c>
      <c r="M11" s="379"/>
      <c r="N11" s="380"/>
      <c r="O11" s="378">
        <f>+[10]Hoja1!$O$11</f>
        <v>0.88</v>
      </c>
      <c r="P11" s="379"/>
      <c r="Q11" s="380"/>
      <c r="R11" s="61" t="str">
        <f>[10]Hoja1!$R$11</f>
        <v>MCU: Al curs 23/24 s'ha incrementat el nombre de docents que superen les 1615 h. anuals de dedicació a la docència i tasques de gestió i/o recerca.  Pendent, per part de Direcció EUHT de la  revisió assignació de funcions de l'equip d'EUHT (feb-2025)</v>
      </c>
    </row>
    <row r="12" spans="1:23">
      <c r="A12"/>
      <c r="C12"/>
      <c r="D12"/>
      <c r="E12"/>
      <c r="F12"/>
      <c r="G12"/>
      <c r="H12"/>
      <c r="I12"/>
      <c r="J12"/>
      <c r="K12"/>
      <c r="L12"/>
      <c r="M12"/>
      <c r="N12"/>
      <c r="O12"/>
      <c r="P12"/>
      <c r="Q12"/>
    </row>
    <row r="13" spans="1:23">
      <c r="A13"/>
      <c r="C13"/>
      <c r="D13"/>
      <c r="E13"/>
      <c r="F13"/>
      <c r="G13"/>
      <c r="H13"/>
      <c r="I13"/>
      <c r="J13"/>
      <c r="K13"/>
      <c r="L13"/>
      <c r="M13"/>
      <c r="N13"/>
      <c r="O13"/>
      <c r="P13"/>
      <c r="Q13"/>
    </row>
    <row r="14" spans="1:23">
      <c r="A14"/>
      <c r="C14"/>
      <c r="D14"/>
      <c r="E14"/>
      <c r="F14"/>
      <c r="G14"/>
      <c r="H14"/>
      <c r="I14"/>
      <c r="J14"/>
      <c r="K14"/>
      <c r="L14"/>
      <c r="M14"/>
      <c r="N14"/>
      <c r="O14"/>
      <c r="P14"/>
      <c r="Q14"/>
    </row>
  </sheetData>
  <mergeCells count="18">
    <mergeCell ref="I10:K10"/>
    <mergeCell ref="O8:P8"/>
    <mergeCell ref="O11:Q11"/>
    <mergeCell ref="L6:M6"/>
    <mergeCell ref="L7:M7"/>
    <mergeCell ref="I11:K11"/>
    <mergeCell ref="L11:N11"/>
    <mergeCell ref="L8:M8"/>
    <mergeCell ref="I9:K9"/>
    <mergeCell ref="I8:K8"/>
    <mergeCell ref="A1:R1"/>
    <mergeCell ref="I3:K3"/>
    <mergeCell ref="L3:N3"/>
    <mergeCell ref="I6:K6"/>
    <mergeCell ref="I7:K7"/>
    <mergeCell ref="O3:Q3"/>
    <mergeCell ref="O6:P6"/>
    <mergeCell ref="O7:P7"/>
  </mergeCells>
  <conditionalFormatting sqref="I9:K10">
    <cfRule type="cellIs" dxfId="291" priority="13" operator="lessThan">
      <formula>0.7</formula>
    </cfRule>
    <cfRule type="cellIs" dxfId="290" priority="14" operator="greaterThanOrEqual">
      <formula>0.9</formula>
    </cfRule>
    <cfRule type="cellIs" dxfId="289" priority="15" operator="between">
      <formula>0.7</formula>
      <formula>0.9</formula>
    </cfRule>
  </conditionalFormatting>
  <conditionalFormatting sqref="I4:Q5">
    <cfRule type="cellIs" dxfId="288" priority="34" operator="greaterThan">
      <formula>0.0125</formula>
    </cfRule>
    <cfRule type="cellIs" dxfId="287" priority="35" operator="lessThanOrEqual">
      <formula>0.0075</formula>
    </cfRule>
    <cfRule type="cellIs" dxfId="286" priority="36" operator="between">
      <formula>0.0075</formula>
      <formula>0.0125</formula>
    </cfRule>
  </conditionalFormatting>
  <conditionalFormatting sqref="I4:Q11">
    <cfRule type="containsText" dxfId="285" priority="1" operator="containsText" text="x">
      <formula>NOT(ISERROR(SEARCH("x",I4)))</formula>
    </cfRule>
    <cfRule type="cellIs" dxfId="284" priority="2" operator="equal">
      <formula>"nd"</formula>
    </cfRule>
    <cfRule type="containsBlanks" dxfId="283" priority="3">
      <formula>LEN(TRIM(I4))=0</formula>
    </cfRule>
  </conditionalFormatting>
  <conditionalFormatting sqref="I6:Q8">
    <cfRule type="cellIs" dxfId="282" priority="25" operator="lessThan">
      <formula>0.9</formula>
    </cfRule>
    <cfRule type="cellIs" dxfId="281" priority="26" operator="greaterThanOrEqual">
      <formula>1</formula>
    </cfRule>
    <cfRule type="cellIs" dxfId="280" priority="27" operator="between">
      <formula>1</formula>
      <formula>0.9</formula>
    </cfRule>
  </conditionalFormatting>
  <conditionalFormatting sqref="I9:Q10">
    <cfRule type="cellIs" dxfId="279" priority="4" operator="greaterThanOrEqual">
      <formula>0.1</formula>
    </cfRule>
    <cfRule type="cellIs" dxfId="278" priority="5" operator="lessThanOrEqual">
      <formula>0.05</formula>
    </cfRule>
    <cfRule type="cellIs" dxfId="277" priority="6" operator="between">
      <formula>0.1</formula>
      <formula>0.05</formula>
    </cfRule>
  </conditionalFormatting>
  <conditionalFormatting sqref="I11:Q11">
    <cfRule type="cellIs" dxfId="276" priority="22" operator="lessThan">
      <formula>0.7</formula>
    </cfRule>
    <cfRule type="cellIs" dxfId="275" priority="23" operator="greaterThanOrEqual">
      <formula>0.9</formula>
    </cfRule>
    <cfRule type="cellIs" dxfId="274" priority="24" operator="between">
      <formula>0.7</formula>
      <formula>0.9</formula>
    </cfRule>
  </conditionalFormatting>
  <conditionalFormatting sqref="R4:R11">
    <cfRule type="cellIs" dxfId="273" priority="79" operator="equal">
      <formula>0</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tabColor rgb="FF16A8D6"/>
  </sheetPr>
  <dimension ref="A1:S7"/>
  <sheetViews>
    <sheetView zoomScale="90" zoomScaleNormal="90" workbookViewId="0">
      <selection activeCell="N19" sqref="N19"/>
    </sheetView>
  </sheetViews>
  <sheetFormatPr defaultColWidth="11.42578125" defaultRowHeight="15"/>
  <cols>
    <col min="2" max="2" width="54.42578125" customWidth="1"/>
    <col min="5" max="5" width="12" bestFit="1" customWidth="1"/>
    <col min="10" max="13" width="8.42578125" customWidth="1"/>
    <col min="14" max="14" width="87.42578125" customWidth="1"/>
    <col min="15" max="15" width="11.42578125" customWidth="1"/>
  </cols>
  <sheetData>
    <row r="1" spans="1:19" s="5" customFormat="1" ht="70.5" customHeight="1">
      <c r="A1" s="352" t="s">
        <v>586</v>
      </c>
      <c r="B1" s="352"/>
      <c r="C1" s="352"/>
      <c r="D1" s="352"/>
      <c r="E1" s="352"/>
      <c r="F1" s="352"/>
      <c r="G1" s="352"/>
      <c r="H1" s="352"/>
      <c r="I1" s="352"/>
      <c r="J1" s="352"/>
      <c r="K1" s="352"/>
      <c r="L1" s="352"/>
      <c r="M1" s="352"/>
      <c r="N1" s="352"/>
    </row>
    <row r="2" spans="1:19" s="24" customFormat="1" ht="15.75">
      <c r="A2" s="56"/>
      <c r="B2" s="55"/>
      <c r="C2" s="56"/>
      <c r="D2" s="56"/>
      <c r="E2" s="56"/>
      <c r="F2" s="56"/>
      <c r="G2" s="56"/>
      <c r="H2" s="56"/>
      <c r="I2" s="56"/>
      <c r="J2" s="56"/>
      <c r="K2" s="56"/>
      <c r="L2" s="56"/>
      <c r="M2" s="56"/>
      <c r="N2" s="54"/>
    </row>
    <row r="3" spans="1:19" s="48" customFormat="1" ht="15.75">
      <c r="A3" s="63" t="s">
        <v>22</v>
      </c>
      <c r="B3" s="63" t="s">
        <v>23</v>
      </c>
      <c r="C3" s="63" t="s">
        <v>520</v>
      </c>
      <c r="D3" s="63" t="s">
        <v>521</v>
      </c>
      <c r="E3" s="63" t="s">
        <v>522</v>
      </c>
      <c r="F3" s="63" t="s">
        <v>26</v>
      </c>
      <c r="G3" s="63" t="s">
        <v>27</v>
      </c>
      <c r="H3" s="63" t="s">
        <v>28</v>
      </c>
      <c r="I3" s="89" t="s">
        <v>525</v>
      </c>
      <c r="J3" s="383" t="s">
        <v>526</v>
      </c>
      <c r="K3" s="384"/>
      <c r="L3" s="383" t="s">
        <v>527</v>
      </c>
      <c r="M3" s="384"/>
      <c r="N3" s="89" t="s">
        <v>552</v>
      </c>
      <c r="Q3" s="49"/>
      <c r="R3" s="49"/>
      <c r="S3" s="49"/>
    </row>
    <row r="4" spans="1:19" s="163" customFormat="1" ht="64.150000000000006" customHeight="1">
      <c r="A4" s="72" t="s">
        <v>280</v>
      </c>
      <c r="B4" s="72" t="s">
        <v>281</v>
      </c>
      <c r="C4" s="72" t="s">
        <v>554</v>
      </c>
      <c r="D4" s="72" t="s">
        <v>33</v>
      </c>
      <c r="E4" s="72" t="s">
        <v>34</v>
      </c>
      <c r="F4" s="64" t="s">
        <v>282</v>
      </c>
      <c r="G4" s="72">
        <v>3</v>
      </c>
      <c r="H4" s="72" t="s">
        <v>283</v>
      </c>
      <c r="I4" s="107" t="s">
        <v>530</v>
      </c>
      <c r="J4" s="348">
        <v>3</v>
      </c>
      <c r="K4" s="349"/>
      <c r="L4" s="348">
        <f>+[11]Hoja1!$L$5</f>
        <v>0</v>
      </c>
      <c r="M4" s="349"/>
      <c r="N4" s="77">
        <f>+[11]Hoja1!$N$5</f>
        <v>0</v>
      </c>
    </row>
    <row r="5" spans="1:19" s="163" customFormat="1" ht="64.150000000000006" customHeight="1">
      <c r="A5" s="72" t="s">
        <v>280</v>
      </c>
      <c r="B5" s="72" t="s">
        <v>281</v>
      </c>
      <c r="C5" s="72" t="s">
        <v>587</v>
      </c>
      <c r="D5" s="72" t="s">
        <v>33</v>
      </c>
      <c r="E5" s="72" t="s">
        <v>34</v>
      </c>
      <c r="F5" s="64" t="s">
        <v>282</v>
      </c>
      <c r="G5" s="72">
        <v>3</v>
      </c>
      <c r="H5" s="72" t="s">
        <v>283</v>
      </c>
      <c r="I5" s="107" t="s">
        <v>530</v>
      </c>
      <c r="J5" s="348">
        <v>4</v>
      </c>
      <c r="K5" s="349"/>
      <c r="L5" s="348">
        <f>+[11]Hoja1!$L$6</f>
        <v>0</v>
      </c>
      <c r="M5" s="349"/>
      <c r="N5" s="77">
        <f>+[11]Hoja1!$N$6</f>
        <v>0</v>
      </c>
    </row>
    <row r="6" spans="1:19" s="163" customFormat="1" ht="64.150000000000006" customHeight="1">
      <c r="A6" s="72" t="s">
        <v>280</v>
      </c>
      <c r="B6" s="72" t="s">
        <v>281</v>
      </c>
      <c r="C6" s="72" t="s">
        <v>588</v>
      </c>
      <c r="D6" s="72" t="s">
        <v>33</v>
      </c>
      <c r="E6" s="72" t="s">
        <v>34</v>
      </c>
      <c r="F6" s="64" t="s">
        <v>282</v>
      </c>
      <c r="G6" s="72">
        <v>3</v>
      </c>
      <c r="H6" s="72" t="s">
        <v>283</v>
      </c>
      <c r="I6" s="107" t="s">
        <v>530</v>
      </c>
      <c r="J6" s="164" t="s">
        <v>530</v>
      </c>
      <c r="K6" s="164">
        <v>0</v>
      </c>
      <c r="L6" s="112">
        <f>+[11]Hoja1!$L$7</f>
        <v>1</v>
      </c>
      <c r="M6" s="112">
        <f>+[11]Hoja1!$M$7</f>
        <v>0</v>
      </c>
      <c r="N6" s="77" t="str">
        <f>+[11]Hoja1!$N$7</f>
        <v xml:space="preserve">Quan es va iniciar la matrícula faltava obrir un dels parametres que permetien fer l'automatrícula. Es va solventar rapidament.  </v>
      </c>
    </row>
    <row r="7" spans="1:19" s="162" customFormat="1" ht="64.150000000000006" customHeight="1">
      <c r="A7" s="72" t="s">
        <v>489</v>
      </c>
      <c r="B7" s="72" t="s">
        <v>490</v>
      </c>
      <c r="C7" s="72" t="s">
        <v>311</v>
      </c>
      <c r="D7" s="72" t="s">
        <v>42</v>
      </c>
      <c r="E7" s="72" t="s">
        <v>34</v>
      </c>
      <c r="F7" s="64" t="s">
        <v>491</v>
      </c>
      <c r="G7" s="72" t="s">
        <v>492</v>
      </c>
      <c r="H7" s="72" t="s">
        <v>493</v>
      </c>
      <c r="I7" s="60" t="s">
        <v>530</v>
      </c>
      <c r="J7" s="345" t="s">
        <v>530</v>
      </c>
      <c r="K7" s="347"/>
      <c r="L7" s="381" t="str">
        <f>+[11]Hoja1!$L$8</f>
        <v>nd</v>
      </c>
      <c r="M7" s="382"/>
      <c r="N7" s="77" t="str">
        <f>+[11]Hoja1!$N$8</f>
        <v>Aquest any no s'ha tingut en compte aquest indicador ja que no podiem calendaritzar degut a la gran quantitat de canvis de plans d'estudi.</v>
      </c>
    </row>
  </sheetData>
  <mergeCells count="9">
    <mergeCell ref="J5:K5"/>
    <mergeCell ref="L5:M5"/>
    <mergeCell ref="J7:K7"/>
    <mergeCell ref="L7:M7"/>
    <mergeCell ref="A1:N1"/>
    <mergeCell ref="J3:K3"/>
    <mergeCell ref="L3:M3"/>
    <mergeCell ref="J4:K4"/>
    <mergeCell ref="L4:M4"/>
  </mergeCells>
  <conditionalFormatting sqref="I4:I5 L4:L6 I6:J6">
    <cfRule type="cellIs" dxfId="272" priority="32" operator="lessThanOrEqual">
      <formula>2</formula>
    </cfRule>
    <cfRule type="cellIs" dxfId="271" priority="33" operator="between">
      <formula>3</formula>
      <formula>2</formula>
    </cfRule>
    <cfRule type="cellIs" dxfId="270" priority="34" operator="greaterThan">
      <formula>3</formula>
    </cfRule>
  </conditionalFormatting>
  <conditionalFormatting sqref="I4:I5 L4:L7 I6:J7">
    <cfRule type="cellIs" dxfId="269" priority="19" operator="equal">
      <formula>"nd"</formula>
    </cfRule>
    <cfRule type="containsBlanks" dxfId="268" priority="20">
      <formula>LEN(TRIM(I4))=0</formula>
    </cfRule>
  </conditionalFormatting>
  <conditionalFormatting sqref="I7:J7 L7">
    <cfRule type="cellIs" dxfId="267" priority="21" operator="lessThanOrEqual">
      <formula>0.8</formula>
    </cfRule>
    <cfRule type="cellIs" dxfId="266" priority="22" operator="between">
      <formula>0.8</formula>
      <formula>0.9</formula>
    </cfRule>
    <cfRule type="cellIs" dxfId="265" priority="23" operator="greaterThanOrEqual">
      <formula>0.9</formula>
    </cfRule>
  </conditionalFormatting>
  <conditionalFormatting sqref="I6:M7 I4:I5 L4:M5">
    <cfRule type="containsText" dxfId="264" priority="12" operator="containsText" text="x">
      <formula>NOT(ISERROR(SEARCH("x",I4)))</formula>
    </cfRule>
  </conditionalFormatting>
  <conditionalFormatting sqref="K6">
    <cfRule type="cellIs" dxfId="263" priority="13" operator="equal">
      <formula>"nd"</formula>
    </cfRule>
    <cfRule type="containsBlanks" dxfId="262" priority="14">
      <formula>LEN(TRIM(K6))=0</formula>
    </cfRule>
    <cfRule type="cellIs" dxfId="261" priority="15" operator="lessThanOrEqual">
      <formula>2</formula>
    </cfRule>
    <cfRule type="cellIs" dxfId="260" priority="16" operator="between">
      <formula>3</formula>
      <formula>2</formula>
    </cfRule>
    <cfRule type="cellIs" dxfId="259" priority="17" operator="greaterThan">
      <formula>3</formula>
    </cfRule>
  </conditionalFormatting>
  <conditionalFormatting sqref="M6">
    <cfRule type="cellIs" dxfId="258" priority="1" operator="equal">
      <formula>"nd"</formula>
    </cfRule>
    <cfRule type="containsBlanks" dxfId="257" priority="2">
      <formula>LEN(TRIM(M6))=0</formula>
    </cfRule>
    <cfRule type="cellIs" dxfId="256" priority="3" operator="lessThanOrEqual">
      <formula>2</formula>
    </cfRule>
    <cfRule type="cellIs" dxfId="255" priority="4" operator="between">
      <formula>3</formula>
      <formula>2</formula>
    </cfRule>
    <cfRule type="cellIs" dxfId="254" priority="5" operator="greaterThan">
      <formula>3</formula>
    </cfRule>
  </conditionalFormatting>
  <conditionalFormatting sqref="N4:N7">
    <cfRule type="cellIs" dxfId="253" priority="18" operator="equal">
      <formula>0</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3">
    <tabColor rgb="FF16A8D6"/>
  </sheetPr>
  <dimension ref="A1:R22"/>
  <sheetViews>
    <sheetView topLeftCell="A9" zoomScale="90" zoomScaleNormal="90" workbookViewId="0">
      <selection activeCell="C9" sqref="C9"/>
    </sheetView>
  </sheetViews>
  <sheetFormatPr defaultColWidth="11.42578125" defaultRowHeight="15"/>
  <cols>
    <col min="2" max="2" width="37.85546875" customWidth="1"/>
    <col min="3" max="4" width="11.42578125" style="11"/>
    <col min="5" max="5" width="12" style="11" bestFit="1" customWidth="1"/>
    <col min="6" max="13" width="11.42578125" style="11"/>
    <col min="14" max="14" width="90.28515625" style="11" customWidth="1"/>
  </cols>
  <sheetData>
    <row r="1" spans="1:18" s="5" customFormat="1" ht="70.5" customHeight="1">
      <c r="A1" s="391" t="s">
        <v>589</v>
      </c>
      <c r="B1" s="352"/>
      <c r="C1" s="352"/>
      <c r="D1" s="352"/>
      <c r="E1" s="352"/>
      <c r="F1" s="352"/>
      <c r="G1" s="352"/>
      <c r="H1" s="352"/>
      <c r="I1" s="352"/>
      <c r="J1" s="352"/>
      <c r="K1" s="352"/>
      <c r="L1" s="352"/>
      <c r="M1" s="352"/>
      <c r="N1" s="352"/>
    </row>
    <row r="2" spans="1:18" s="24" customFormat="1" ht="15.75">
      <c r="A2" s="56"/>
      <c r="B2" s="55"/>
      <c r="C2" s="56"/>
      <c r="D2" s="56"/>
      <c r="E2" s="56"/>
      <c r="F2" s="56"/>
      <c r="G2" s="56"/>
      <c r="H2" s="56"/>
      <c r="I2" s="56"/>
      <c r="J2" s="56"/>
      <c r="K2" s="56"/>
      <c r="L2" s="56"/>
      <c r="M2" s="56"/>
      <c r="N2" s="173"/>
    </row>
    <row r="3" spans="1:18" s="48" customFormat="1" ht="15.75">
      <c r="A3" s="47" t="s">
        <v>22</v>
      </c>
      <c r="B3" s="47" t="s">
        <v>23</v>
      </c>
      <c r="C3" s="47" t="s">
        <v>520</v>
      </c>
      <c r="D3" s="47" t="s">
        <v>521</v>
      </c>
      <c r="E3" s="47" t="s">
        <v>522</v>
      </c>
      <c r="F3" s="47" t="s">
        <v>26</v>
      </c>
      <c r="G3" s="47" t="s">
        <v>27</v>
      </c>
      <c r="H3" s="47" t="s">
        <v>28</v>
      </c>
      <c r="I3" s="98" t="s">
        <v>525</v>
      </c>
      <c r="J3" s="367" t="s">
        <v>526</v>
      </c>
      <c r="K3" s="368"/>
      <c r="L3" s="367" t="s">
        <v>527</v>
      </c>
      <c r="M3" s="392"/>
      <c r="N3" s="69" t="s">
        <v>552</v>
      </c>
      <c r="P3" s="49"/>
      <c r="Q3" s="49"/>
      <c r="R3" s="49"/>
    </row>
    <row r="4" spans="1:18" s="8" customFormat="1" ht="54" customHeight="1">
      <c r="A4" s="37" t="s">
        <v>187</v>
      </c>
      <c r="B4" s="38" t="s">
        <v>188</v>
      </c>
      <c r="C4" s="37" t="s">
        <v>554</v>
      </c>
      <c r="D4" s="37" t="s">
        <v>33</v>
      </c>
      <c r="E4" s="37" t="s">
        <v>34</v>
      </c>
      <c r="F4" s="37" t="s">
        <v>77</v>
      </c>
      <c r="G4" s="81" t="s">
        <v>78</v>
      </c>
      <c r="H4" s="37" t="s">
        <v>171</v>
      </c>
      <c r="I4" s="95">
        <v>7.47</v>
      </c>
      <c r="J4" s="385">
        <v>7.16</v>
      </c>
      <c r="K4" s="390"/>
      <c r="L4" s="385">
        <f>+[12]Hoja1!N4</f>
        <v>7.37</v>
      </c>
      <c r="M4" s="386"/>
      <c r="N4" s="65" t="str">
        <f>+[12]Hoja1!P4</f>
        <v>x</v>
      </c>
    </row>
    <row r="5" spans="1:18" s="8" customFormat="1" ht="54" customHeight="1">
      <c r="A5" s="37" t="s">
        <v>187</v>
      </c>
      <c r="B5" s="38" t="s">
        <v>188</v>
      </c>
      <c r="C5" s="37" t="s">
        <v>558</v>
      </c>
      <c r="D5" s="37" t="s">
        <v>33</v>
      </c>
      <c r="E5" s="37" t="s">
        <v>34</v>
      </c>
      <c r="F5" s="37" t="s">
        <v>77</v>
      </c>
      <c r="G5" s="81" t="s">
        <v>78</v>
      </c>
      <c r="H5" s="37" t="s">
        <v>171</v>
      </c>
      <c r="I5" s="95">
        <v>7.7</v>
      </c>
      <c r="J5" s="385">
        <v>7.11</v>
      </c>
      <c r="K5" s="390"/>
      <c r="L5" s="385">
        <f>+[12]Hoja1!N5</f>
        <v>6.8960000000000008</v>
      </c>
      <c r="M5" s="386"/>
      <c r="N5" s="65" t="str">
        <f>+[12]Hoja1!P5</f>
        <v>x</v>
      </c>
    </row>
    <row r="6" spans="1:18" s="8" customFormat="1" ht="54" customHeight="1">
      <c r="A6" s="37" t="s">
        <v>187</v>
      </c>
      <c r="B6" s="38" t="s">
        <v>188</v>
      </c>
      <c r="C6" s="37" t="s">
        <v>574</v>
      </c>
      <c r="D6" s="37" t="s">
        <v>33</v>
      </c>
      <c r="E6" s="37" t="s">
        <v>34</v>
      </c>
      <c r="F6" s="37" t="s">
        <v>77</v>
      </c>
      <c r="G6" s="81" t="s">
        <v>78</v>
      </c>
      <c r="H6" s="37" t="s">
        <v>171</v>
      </c>
      <c r="I6" s="95">
        <v>8.41</v>
      </c>
      <c r="J6" s="385">
        <f>+[1]OAP17!$L$6</f>
        <v>7.49</v>
      </c>
      <c r="K6" s="390"/>
      <c r="L6" s="385">
        <f>+[12]Hoja1!N6</f>
        <v>6.9725000000000001</v>
      </c>
      <c r="M6" s="386"/>
      <c r="N6" s="65" t="str">
        <f>+[12]Hoja1!P6</f>
        <v>x</v>
      </c>
    </row>
    <row r="7" spans="1:18" s="8" customFormat="1" ht="54" customHeight="1">
      <c r="A7" s="37" t="s">
        <v>187</v>
      </c>
      <c r="B7" s="38" t="s">
        <v>188</v>
      </c>
      <c r="C7" s="37" t="s">
        <v>590</v>
      </c>
      <c r="D7" s="37" t="s">
        <v>33</v>
      </c>
      <c r="E7" s="37" t="s">
        <v>34</v>
      </c>
      <c r="F7" s="37" t="s">
        <v>77</v>
      </c>
      <c r="G7" s="81" t="s">
        <v>78</v>
      </c>
      <c r="H7" s="37" t="s">
        <v>171</v>
      </c>
      <c r="I7" s="95">
        <v>8.35</v>
      </c>
      <c r="J7" s="385">
        <v>6.56</v>
      </c>
      <c r="K7" s="390"/>
      <c r="L7" s="385">
        <f>+[12]Hoja1!N7</f>
        <v>8.416363636363636</v>
      </c>
      <c r="M7" s="386"/>
      <c r="N7" s="65" t="str">
        <f>+[12]Hoja1!P7</f>
        <v>x</v>
      </c>
    </row>
    <row r="8" spans="1:18" s="8" customFormat="1" ht="54" customHeight="1">
      <c r="A8" s="37" t="s">
        <v>140</v>
      </c>
      <c r="B8" s="38" t="s">
        <v>141</v>
      </c>
      <c r="C8" s="37" t="s">
        <v>554</v>
      </c>
      <c r="D8" s="37" t="s">
        <v>42</v>
      </c>
      <c r="E8" s="37" t="s">
        <v>69</v>
      </c>
      <c r="F8" s="52">
        <v>1</v>
      </c>
      <c r="G8" s="37" t="s">
        <v>142</v>
      </c>
      <c r="H8" s="37" t="s">
        <v>143</v>
      </c>
      <c r="I8" s="157" t="s">
        <v>530</v>
      </c>
      <c r="J8" s="387">
        <v>1</v>
      </c>
      <c r="K8" s="389"/>
      <c r="L8" s="387">
        <f>+[12]Hoja1!N19</f>
        <v>1</v>
      </c>
      <c r="M8" s="388"/>
      <c r="N8" s="64" t="str">
        <f>+[12]Hoja1!P19</f>
        <v>x</v>
      </c>
    </row>
    <row r="9" spans="1:18" s="8" customFormat="1" ht="126" customHeight="1">
      <c r="A9" s="37" t="s">
        <v>183</v>
      </c>
      <c r="B9" s="38" t="s">
        <v>184</v>
      </c>
      <c r="C9" s="37" t="s">
        <v>554</v>
      </c>
      <c r="D9" s="37" t="s">
        <v>42</v>
      </c>
      <c r="E9" s="37" t="s">
        <v>69</v>
      </c>
      <c r="F9" s="37" t="s">
        <v>57</v>
      </c>
      <c r="G9" s="37" t="s">
        <v>58</v>
      </c>
      <c r="H9" s="37" t="s">
        <v>59</v>
      </c>
      <c r="I9" s="155" t="s">
        <v>530</v>
      </c>
      <c r="J9" s="100">
        <v>7.0599999999999996E-2</v>
      </c>
      <c r="K9" s="57">
        <v>0.10730000000000001</v>
      </c>
      <c r="L9" s="100">
        <f>+[12]Hoja1!N14</f>
        <v>0.15229999999999999</v>
      </c>
      <c r="M9" s="282">
        <f>+[12]Hoja1!O14</f>
        <v>0.1111</v>
      </c>
      <c r="N9" s="204" t="str">
        <f>[12]Hoja1!$P$14</f>
        <v>T1: Es registra un augment en comparació al curs anterior, sent el doble si es compara directament a nivell del primer semestre. No obstant això, ja que el percentatge continua sent baix, en els claustres es reforça la idea que els professors facilitin tutories als alumnes. Cal ressaltar que aquest primer semestre, la valoració mitjana de les tutories en els tres graus és de 8,8.
T2: Es registra una disminució en l’ús de les tutories respecte al primer trimestre, tornant a valors similars als de l’any anterior. Es torna a reforçar la idea que els professors facilitin l’accés a les tutories per als alumnes. Cal destacar, però, que la valoració de les tutories realitzades ha augmentat respecte al primer trimestre, assolint una mitjana de 9 en els tres graus.</v>
      </c>
    </row>
    <row r="10" spans="1:18" s="8" customFormat="1" ht="54" customHeight="1">
      <c r="A10" s="37" t="s">
        <v>183</v>
      </c>
      <c r="B10" s="38" t="s">
        <v>184</v>
      </c>
      <c r="C10" s="37" t="s">
        <v>558</v>
      </c>
      <c r="D10" s="37" t="s">
        <v>42</v>
      </c>
      <c r="E10" s="37" t="s">
        <v>34</v>
      </c>
      <c r="F10" s="37" t="s">
        <v>57</v>
      </c>
      <c r="G10" s="37" t="s">
        <v>58</v>
      </c>
      <c r="H10" s="37" t="s">
        <v>59</v>
      </c>
      <c r="I10" s="155" t="s">
        <v>530</v>
      </c>
      <c r="J10" s="387">
        <v>1</v>
      </c>
      <c r="K10" s="389"/>
      <c r="L10" s="385">
        <f>+[12]Hoja1!N15</f>
        <v>100</v>
      </c>
      <c r="M10" s="386"/>
      <c r="N10" s="65" t="str">
        <f>+[12]Hoja1!P15</f>
        <v>x</v>
      </c>
    </row>
    <row r="11" spans="1:18" s="8" customFormat="1" ht="54" customHeight="1">
      <c r="A11" s="37" t="s">
        <v>265</v>
      </c>
      <c r="B11" s="38" t="s">
        <v>266</v>
      </c>
      <c r="C11" s="37" t="s">
        <v>554</v>
      </c>
      <c r="D11" s="37" t="s">
        <v>267</v>
      </c>
      <c r="E11" s="37" t="s">
        <v>34</v>
      </c>
      <c r="F11" s="37" t="s">
        <v>268</v>
      </c>
      <c r="G11" s="37" t="s">
        <v>99</v>
      </c>
      <c r="H11" s="37" t="s">
        <v>269</v>
      </c>
      <c r="I11" s="155" t="s">
        <v>530</v>
      </c>
      <c r="J11" s="385" t="str">
        <f>+[1]OAP17!$L$11</f>
        <v>SI</v>
      </c>
      <c r="K11" s="390"/>
      <c r="L11" s="385" t="str">
        <f>+[12]Hoja1!N16</f>
        <v>SI</v>
      </c>
      <c r="M11" s="386"/>
      <c r="N11" s="65" t="str">
        <f>+[12]Hoja1!P16</f>
        <v>x</v>
      </c>
    </row>
    <row r="12" spans="1:18" s="8" customFormat="1" ht="54" customHeight="1">
      <c r="A12" s="37" t="s">
        <v>265</v>
      </c>
      <c r="B12" s="38" t="s">
        <v>266</v>
      </c>
      <c r="C12" s="37" t="s">
        <v>558</v>
      </c>
      <c r="D12" s="37" t="s">
        <v>267</v>
      </c>
      <c r="E12" s="37" t="s">
        <v>34</v>
      </c>
      <c r="F12" s="37" t="s">
        <v>268</v>
      </c>
      <c r="G12" s="37" t="s">
        <v>99</v>
      </c>
      <c r="H12" s="37" t="s">
        <v>269</v>
      </c>
      <c r="I12" s="155" t="s">
        <v>530</v>
      </c>
      <c r="J12" s="385" t="s">
        <v>268</v>
      </c>
      <c r="K12" s="390"/>
      <c r="L12" s="385" t="str">
        <f>+[12]Hoja1!N17</f>
        <v>SI</v>
      </c>
      <c r="M12" s="386"/>
      <c r="N12" s="65" t="str">
        <f>+[12]Hoja1!P17</f>
        <v>x</v>
      </c>
    </row>
    <row r="13" spans="1:18" s="8" customFormat="1" ht="54" customHeight="1">
      <c r="A13" s="37" t="s">
        <v>265</v>
      </c>
      <c r="B13" s="38" t="s">
        <v>266</v>
      </c>
      <c r="C13" s="37" t="s">
        <v>574</v>
      </c>
      <c r="D13" s="37" t="s">
        <v>267</v>
      </c>
      <c r="E13" s="37" t="s">
        <v>34</v>
      </c>
      <c r="F13" s="74" t="s">
        <v>268</v>
      </c>
      <c r="G13" s="37" t="s">
        <v>99</v>
      </c>
      <c r="H13" s="37" t="s">
        <v>269</v>
      </c>
      <c r="I13" s="155" t="s">
        <v>530</v>
      </c>
      <c r="J13" s="385" t="s">
        <v>268</v>
      </c>
      <c r="K13" s="390"/>
      <c r="L13" s="385" t="str">
        <f>+[12]Hoja1!N18</f>
        <v>SI</v>
      </c>
      <c r="M13" s="386"/>
      <c r="N13" s="65" t="str">
        <f>+[12]Hoja1!P18</f>
        <v>x</v>
      </c>
    </row>
    <row r="14" spans="1:18" s="8" customFormat="1" ht="54" customHeight="1">
      <c r="A14" s="37" t="s">
        <v>318</v>
      </c>
      <c r="B14" s="38" t="s">
        <v>319</v>
      </c>
      <c r="C14" s="37" t="s">
        <v>591</v>
      </c>
      <c r="D14" s="37" t="s">
        <v>33</v>
      </c>
      <c r="E14" s="37" t="s">
        <v>34</v>
      </c>
      <c r="F14" s="74" t="s">
        <v>35</v>
      </c>
      <c r="G14" s="37" t="s">
        <v>36</v>
      </c>
      <c r="H14" s="37" t="s">
        <v>37</v>
      </c>
      <c r="I14" s="95">
        <v>8.85</v>
      </c>
      <c r="J14" s="385">
        <f>+[1]OAP17!$L$14</f>
        <v>8.6999999999999993</v>
      </c>
      <c r="K14" s="390"/>
      <c r="L14" s="385">
        <f>+[12]Hoja1!N8</f>
        <v>9.1</v>
      </c>
      <c r="M14" s="386"/>
      <c r="N14" s="65" t="str">
        <f>+[12]Hoja1!P8</f>
        <v>x</v>
      </c>
    </row>
    <row r="15" spans="1:18" s="8" customFormat="1" ht="54" customHeight="1">
      <c r="A15" s="37" t="s">
        <v>318</v>
      </c>
      <c r="B15" s="38" t="s">
        <v>319</v>
      </c>
      <c r="C15" s="37" t="s">
        <v>592</v>
      </c>
      <c r="D15" s="37" t="s">
        <v>33</v>
      </c>
      <c r="E15" s="37" t="s">
        <v>34</v>
      </c>
      <c r="F15" s="37" t="s">
        <v>35</v>
      </c>
      <c r="G15" s="37" t="s">
        <v>36</v>
      </c>
      <c r="H15" s="37" t="s">
        <v>37</v>
      </c>
      <c r="I15" s="95">
        <v>8.9700000000000006</v>
      </c>
      <c r="J15" s="385">
        <f>+[1]OAP17!$L$15</f>
        <v>8.9</v>
      </c>
      <c r="K15" s="390"/>
      <c r="L15" s="385">
        <f>+[12]Hoja1!N9</f>
        <v>8.8000000000000007</v>
      </c>
      <c r="M15" s="386"/>
      <c r="N15" s="65" t="str">
        <f>+[12]Hoja1!P9</f>
        <v>x</v>
      </c>
    </row>
    <row r="16" spans="1:18" s="8" customFormat="1" ht="54" customHeight="1">
      <c r="A16" s="37" t="s">
        <v>318</v>
      </c>
      <c r="B16" s="38" t="s">
        <v>319</v>
      </c>
      <c r="C16" s="37" t="s">
        <v>593</v>
      </c>
      <c r="D16" s="37" t="s">
        <v>33</v>
      </c>
      <c r="E16" s="37" t="s">
        <v>34</v>
      </c>
      <c r="F16" s="37" t="s">
        <v>35</v>
      </c>
      <c r="G16" s="37" t="s">
        <v>36</v>
      </c>
      <c r="H16" s="37" t="s">
        <v>37</v>
      </c>
      <c r="I16" s="95" t="s">
        <v>530</v>
      </c>
      <c r="J16" s="385" t="str">
        <f>+[12]Hoja1!$L$10</f>
        <v>nd</v>
      </c>
      <c r="K16" s="390"/>
      <c r="L16" s="385">
        <f>+[12]Hoja1!N10</f>
        <v>7.4</v>
      </c>
      <c r="M16" s="386"/>
      <c r="N16" s="65" t="str">
        <f>+[12]Hoja1!P10</f>
        <v>x</v>
      </c>
    </row>
    <row r="17" spans="1:14" s="8" customFormat="1" ht="54" customHeight="1">
      <c r="A17" s="37" t="s">
        <v>190</v>
      </c>
      <c r="B17" s="38" t="s">
        <v>191</v>
      </c>
      <c r="C17" s="37" t="s">
        <v>311</v>
      </c>
      <c r="D17" s="37" t="s">
        <v>33</v>
      </c>
      <c r="E17" s="37" t="s">
        <v>34</v>
      </c>
      <c r="F17" s="37" t="s">
        <v>192</v>
      </c>
      <c r="G17" s="37" t="s">
        <v>193</v>
      </c>
      <c r="H17" s="37" t="s">
        <v>194</v>
      </c>
      <c r="I17" s="95">
        <v>13</v>
      </c>
      <c r="J17" s="385">
        <f>+[1]OAP17!$L$17</f>
        <v>4</v>
      </c>
      <c r="K17" s="390"/>
      <c r="L17" s="385">
        <f>+[12]Hoja1!N11</f>
        <v>3</v>
      </c>
      <c r="M17" s="386"/>
      <c r="N17" s="65" t="str">
        <f>+[12]Hoja1!P11</f>
        <v>x</v>
      </c>
    </row>
    <row r="18" spans="1:14" s="8" customFormat="1" ht="54" customHeight="1">
      <c r="A18" s="37" t="s">
        <v>420</v>
      </c>
      <c r="B18" s="38" t="s">
        <v>421</v>
      </c>
      <c r="C18" s="37" t="s">
        <v>311</v>
      </c>
      <c r="D18" s="37" t="s">
        <v>33</v>
      </c>
      <c r="E18" s="37" t="s">
        <v>34</v>
      </c>
      <c r="F18" s="37" t="s">
        <v>165</v>
      </c>
      <c r="G18" s="37" t="s">
        <v>164</v>
      </c>
      <c r="H18" s="37" t="s">
        <v>37</v>
      </c>
      <c r="I18" s="95">
        <v>41</v>
      </c>
      <c r="J18" s="385">
        <f>+[1]OAP17!$L$18</f>
        <v>23</v>
      </c>
      <c r="K18" s="390"/>
      <c r="L18" s="385">
        <f>+[12]Hoja1!N12</f>
        <v>31</v>
      </c>
      <c r="M18" s="386"/>
      <c r="N18" s="65" t="str">
        <f>+[12]Hoja1!P12</f>
        <v>x</v>
      </c>
    </row>
    <row r="19" spans="1:14" ht="60.75" customHeight="1">
      <c r="A19" s="37" t="s">
        <v>424</v>
      </c>
      <c r="B19" s="38" t="s">
        <v>425</v>
      </c>
      <c r="C19" s="37" t="s">
        <v>311</v>
      </c>
      <c r="D19" s="37" t="s">
        <v>42</v>
      </c>
      <c r="E19" s="37" t="s">
        <v>34</v>
      </c>
      <c r="F19" s="37" t="s">
        <v>356</v>
      </c>
      <c r="G19" s="37" t="s">
        <v>357</v>
      </c>
      <c r="H19" s="37" t="s">
        <v>136</v>
      </c>
      <c r="I19" s="157" t="s">
        <v>530</v>
      </c>
      <c r="J19" s="387">
        <f>+[1]OAP17!$L$19</f>
        <v>0.92</v>
      </c>
      <c r="K19" s="389"/>
      <c r="L19" s="387">
        <f>+[12]Hoja1!N13</f>
        <v>0.94</v>
      </c>
      <c r="M19" s="388"/>
      <c r="N19" s="64" t="str">
        <f>+[12]Hoja1!P13</f>
        <v>x</v>
      </c>
    </row>
    <row r="20" spans="1:14">
      <c r="C20"/>
      <c r="D20"/>
      <c r="E20"/>
      <c r="F20"/>
      <c r="G20"/>
      <c r="H20"/>
      <c r="I20"/>
      <c r="J20"/>
      <c r="K20"/>
      <c r="L20"/>
      <c r="M20"/>
    </row>
    <row r="21" spans="1:14">
      <c r="C21"/>
      <c r="D21"/>
      <c r="E21"/>
      <c r="F21"/>
      <c r="G21"/>
      <c r="H21"/>
      <c r="I21"/>
      <c r="J21"/>
      <c r="K21"/>
      <c r="L21"/>
      <c r="M21"/>
    </row>
    <row r="22" spans="1:14">
      <c r="C22"/>
      <c r="D22"/>
      <c r="E22"/>
      <c r="F22"/>
      <c r="G22"/>
      <c r="H22"/>
      <c r="I22"/>
      <c r="J22"/>
      <c r="K22"/>
      <c r="L22"/>
      <c r="M22"/>
    </row>
  </sheetData>
  <mergeCells count="33">
    <mergeCell ref="A1:N1"/>
    <mergeCell ref="J3:K3"/>
    <mergeCell ref="J4:K4"/>
    <mergeCell ref="J5:K5"/>
    <mergeCell ref="J6:K6"/>
    <mergeCell ref="L3:M3"/>
    <mergeCell ref="L4:M4"/>
    <mergeCell ref="L5:M5"/>
    <mergeCell ref="L6:M6"/>
    <mergeCell ref="J7:K7"/>
    <mergeCell ref="J11:K11"/>
    <mergeCell ref="J12:K12"/>
    <mergeCell ref="J13:K13"/>
    <mergeCell ref="J14:K14"/>
    <mergeCell ref="J8:K8"/>
    <mergeCell ref="J19:K19"/>
    <mergeCell ref="J15:K15"/>
    <mergeCell ref="J17:K17"/>
    <mergeCell ref="J18:K18"/>
    <mergeCell ref="J10:K10"/>
    <mergeCell ref="J16:K16"/>
    <mergeCell ref="L7:M7"/>
    <mergeCell ref="L8:M8"/>
    <mergeCell ref="L10:M10"/>
    <mergeCell ref="L11:M11"/>
    <mergeCell ref="L12:M12"/>
    <mergeCell ref="L18:M18"/>
    <mergeCell ref="L19:M19"/>
    <mergeCell ref="L13:M13"/>
    <mergeCell ref="L14:M14"/>
    <mergeCell ref="L15:M15"/>
    <mergeCell ref="L16:M16"/>
    <mergeCell ref="L17:M17"/>
  </mergeCells>
  <conditionalFormatting sqref="I9:M9 I10:N10">
    <cfRule type="cellIs" dxfId="252" priority="21" operator="between">
      <formula>0.3</formula>
      <formula>0.5</formula>
    </cfRule>
    <cfRule type="cellIs" dxfId="251" priority="22" operator="lessThan">
      <formula>0.3</formula>
    </cfRule>
    <cfRule type="cellIs" dxfId="250" priority="57" operator="greaterThan">
      <formula>0.5</formula>
    </cfRule>
  </conditionalFormatting>
  <conditionalFormatting sqref="I4:N7">
    <cfRule type="cellIs" dxfId="249" priority="53" operator="greaterThanOrEqual">
      <formula>6</formula>
    </cfRule>
    <cfRule type="cellIs" dxfId="248" priority="54" operator="between">
      <formula>6</formula>
      <formula>5</formula>
    </cfRule>
    <cfRule type="cellIs" dxfId="247" priority="55" operator="lessThan">
      <formula>5</formula>
    </cfRule>
  </conditionalFormatting>
  <conditionalFormatting sqref="I4:N8 I9:M9 I10:N19">
    <cfRule type="containsBlanks" dxfId="246" priority="4">
      <formula>LEN(TRIM(I4))=0</formula>
    </cfRule>
    <cfRule type="containsText" dxfId="245" priority="6" operator="containsText" text="x">
      <formula>NOT(ISERROR(SEARCH("x",I4)))</formula>
    </cfRule>
  </conditionalFormatting>
  <conditionalFormatting sqref="I8:N8">
    <cfRule type="cellIs" dxfId="244" priority="30" operator="lessThan">
      <formula>0.9</formula>
    </cfRule>
    <cfRule type="cellIs" dxfId="243" priority="31" operator="greaterThanOrEqual">
      <formula>1</formula>
    </cfRule>
    <cfRule type="cellIs" dxfId="242" priority="32" operator="between">
      <formula>1</formula>
      <formula>0.9</formula>
    </cfRule>
  </conditionalFormatting>
  <conditionalFormatting sqref="I10:N19 I4:N8 I9:M9">
    <cfRule type="cellIs" dxfId="241" priority="20" operator="equal">
      <formula>"nd"</formula>
    </cfRule>
  </conditionalFormatting>
  <conditionalFormatting sqref="I11:N13">
    <cfRule type="containsText" dxfId="240" priority="7" operator="containsText" text="NO">
      <formula>NOT(ISERROR(SEARCH("NO",I11)))</formula>
    </cfRule>
    <cfRule type="containsText" dxfId="239" priority="8" operator="containsText" text="SI">
      <formula>NOT(ISERROR(SEARCH("SI",I11)))</formula>
    </cfRule>
  </conditionalFormatting>
  <conditionalFormatting sqref="I14:N16">
    <cfRule type="cellIs" dxfId="238" priority="38" operator="greaterThanOrEqual">
      <formula>7</formula>
    </cfRule>
    <cfRule type="cellIs" dxfId="237" priority="39" operator="between">
      <formula>6</formula>
      <formula>7</formula>
    </cfRule>
    <cfRule type="cellIs" dxfId="236" priority="40" operator="lessThan">
      <formula>6</formula>
    </cfRule>
  </conditionalFormatting>
  <conditionalFormatting sqref="I17:N17">
    <cfRule type="cellIs" dxfId="235" priority="35" operator="lessThanOrEqual">
      <formula>20</formula>
    </cfRule>
    <cfRule type="cellIs" dxfId="234" priority="36" operator="between">
      <formula>20</formula>
      <formula>30</formula>
    </cfRule>
    <cfRule type="cellIs" dxfId="233" priority="37" operator="greaterThan">
      <formula>30</formula>
    </cfRule>
  </conditionalFormatting>
  <conditionalFormatting sqref="I18:N18">
    <cfRule type="cellIs" dxfId="232" priority="17" operator="greaterThan">
      <formula>10</formula>
    </cfRule>
    <cfRule type="cellIs" dxfId="231" priority="18" operator="between">
      <formula>6</formula>
      <formula>10</formula>
    </cfRule>
    <cfRule type="cellIs" dxfId="230" priority="19" operator="lessThan">
      <formula>6</formula>
    </cfRule>
  </conditionalFormatting>
  <conditionalFormatting sqref="I19:N19">
    <cfRule type="cellIs" dxfId="229" priority="14" operator="lessThan">
      <formula>0.5</formula>
    </cfRule>
    <cfRule type="cellIs" dxfId="228" priority="15" operator="greaterThanOrEqual">
      <formula>0.7</formula>
    </cfRule>
    <cfRule type="cellIs" dxfId="227" priority="16" operator="between">
      <formula>0.7</formula>
      <formula>0.5</formula>
    </cfRule>
  </conditionalFormatting>
  <conditionalFormatting sqref="N9">
    <cfRule type="cellIs" dxfId="226" priority="1" operator="notEqual">
      <formula>"x"</formula>
    </cfRule>
    <cfRule type="containsText" dxfId="225" priority="2" operator="containsText" text="x">
      <formula>NOT(ISERROR(SEARCH("x",N9)))</formula>
    </cfRule>
    <cfRule type="cellIs" dxfId="224" priority="3" operator="equal">
      <formula>0</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tabColor rgb="FF16A8D6"/>
  </sheetPr>
  <dimension ref="A1:R14"/>
  <sheetViews>
    <sheetView zoomScale="90" zoomScaleNormal="90" workbookViewId="0">
      <selection activeCell="O13" sqref="O13"/>
    </sheetView>
  </sheetViews>
  <sheetFormatPr defaultColWidth="11.42578125" defaultRowHeight="15"/>
  <cols>
    <col min="2" max="2" width="42.42578125" customWidth="1"/>
    <col min="4" max="4" width="11.42578125" style="11"/>
    <col min="5" max="5" width="12" style="11" bestFit="1" customWidth="1"/>
    <col min="6" max="12" width="11.42578125" style="11"/>
    <col min="13" max="13" width="72.7109375" style="11" customWidth="1"/>
  </cols>
  <sheetData>
    <row r="1" spans="1:18" s="5" customFormat="1" ht="69.75" customHeight="1">
      <c r="A1" s="352" t="s">
        <v>594</v>
      </c>
      <c r="B1" s="352"/>
      <c r="C1" s="352"/>
      <c r="D1" s="352"/>
      <c r="E1" s="352"/>
      <c r="F1" s="352"/>
      <c r="G1" s="352"/>
      <c r="H1" s="352"/>
      <c r="I1" s="352"/>
      <c r="J1" s="352"/>
      <c r="K1" s="352"/>
      <c r="L1" s="352"/>
      <c r="M1" s="352"/>
    </row>
    <row r="2" spans="1:18" s="24" customFormat="1" ht="15.75">
      <c r="A2" s="56"/>
      <c r="B2" s="55"/>
      <c r="C2" s="56"/>
      <c r="D2" s="56"/>
      <c r="E2" s="56"/>
      <c r="F2" s="56"/>
      <c r="G2" s="56"/>
      <c r="H2" s="56"/>
      <c r="I2" s="56"/>
      <c r="J2" s="56"/>
      <c r="K2" s="56"/>
      <c r="L2" s="56"/>
      <c r="M2" s="56"/>
    </row>
    <row r="3" spans="1:18" s="48" customFormat="1" ht="15.75">
      <c r="A3" s="47" t="s">
        <v>22</v>
      </c>
      <c r="B3" s="47" t="s">
        <v>23</v>
      </c>
      <c r="C3" s="47" t="s">
        <v>520</v>
      </c>
      <c r="D3" s="47" t="s">
        <v>521</v>
      </c>
      <c r="E3" s="47" t="s">
        <v>522</v>
      </c>
      <c r="F3" s="47" t="s">
        <v>26</v>
      </c>
      <c r="G3" s="47" t="s">
        <v>27</v>
      </c>
      <c r="H3" s="47" t="s">
        <v>28</v>
      </c>
      <c r="I3" s="63" t="s">
        <v>525</v>
      </c>
      <c r="J3" s="221" t="s">
        <v>526</v>
      </c>
      <c r="K3" s="393" t="s">
        <v>527</v>
      </c>
      <c r="L3" s="393"/>
      <c r="M3" s="68" t="s">
        <v>552</v>
      </c>
      <c r="P3" s="49"/>
      <c r="Q3" s="49"/>
      <c r="R3" s="49"/>
    </row>
    <row r="4" spans="1:18" ht="54" customHeight="1">
      <c r="A4" s="37" t="s">
        <v>151</v>
      </c>
      <c r="B4" s="38" t="s">
        <v>152</v>
      </c>
      <c r="C4" s="37" t="s">
        <v>554</v>
      </c>
      <c r="D4" s="37" t="s">
        <v>33</v>
      </c>
      <c r="E4" s="37" t="s">
        <v>34</v>
      </c>
      <c r="F4" s="37" t="s">
        <v>35</v>
      </c>
      <c r="G4" s="81" t="s">
        <v>36</v>
      </c>
      <c r="H4" s="71" t="s">
        <v>37</v>
      </c>
      <c r="I4" s="161">
        <v>8.0299999999999994</v>
      </c>
      <c r="J4" s="223">
        <v>8.3000000000000007</v>
      </c>
      <c r="K4" s="394">
        <f>+[13]Hoja1!$K$4</f>
        <v>8.1300000000000008</v>
      </c>
      <c r="L4" s="394"/>
      <c r="M4" s="61"/>
    </row>
    <row r="5" spans="1:18" ht="54" customHeight="1">
      <c r="A5" s="37" t="s">
        <v>151</v>
      </c>
      <c r="B5" s="38" t="s">
        <v>152</v>
      </c>
      <c r="C5" s="37" t="s">
        <v>558</v>
      </c>
      <c r="D5" s="37" t="s">
        <v>33</v>
      </c>
      <c r="E5" s="37" t="s">
        <v>34</v>
      </c>
      <c r="F5" s="37" t="s">
        <v>35</v>
      </c>
      <c r="G5" s="81" t="s">
        <v>36</v>
      </c>
      <c r="H5" s="71" t="s">
        <v>37</v>
      </c>
      <c r="I5" s="161">
        <v>8.5500000000000007</v>
      </c>
      <c r="J5" s="223">
        <v>8.27</v>
      </c>
      <c r="K5" s="394">
        <f>+[13]Hoja1!$K$5</f>
        <v>8.15</v>
      </c>
      <c r="L5" s="394"/>
      <c r="M5" s="61"/>
    </row>
    <row r="6" spans="1:18" ht="54" customHeight="1">
      <c r="A6" s="37" t="s">
        <v>151</v>
      </c>
      <c r="B6" s="38" t="s">
        <v>152</v>
      </c>
      <c r="C6" s="37" t="s">
        <v>574</v>
      </c>
      <c r="D6" s="37" t="s">
        <v>33</v>
      </c>
      <c r="E6" s="37" t="s">
        <v>34</v>
      </c>
      <c r="F6" s="37" t="s">
        <v>35</v>
      </c>
      <c r="G6" s="81" t="s">
        <v>36</v>
      </c>
      <c r="H6" s="71" t="s">
        <v>37</v>
      </c>
      <c r="I6" s="161">
        <v>8.7200000000000006</v>
      </c>
      <c r="J6" s="223">
        <v>8.33</v>
      </c>
      <c r="K6" s="394">
        <f>+[13]Hoja1!$K$6</f>
        <v>8.9600000000000009</v>
      </c>
      <c r="L6" s="394"/>
      <c r="M6" s="61"/>
    </row>
    <row r="7" spans="1:18" ht="54" customHeight="1">
      <c r="A7" s="37" t="s">
        <v>151</v>
      </c>
      <c r="B7" s="38" t="s">
        <v>152</v>
      </c>
      <c r="C7" s="37" t="s">
        <v>590</v>
      </c>
      <c r="D7" s="37" t="s">
        <v>33</v>
      </c>
      <c r="E7" s="37" t="s">
        <v>34</v>
      </c>
      <c r="F7" s="37" t="s">
        <v>35</v>
      </c>
      <c r="G7" s="81" t="s">
        <v>36</v>
      </c>
      <c r="H7" s="71" t="s">
        <v>37</v>
      </c>
      <c r="I7" s="161">
        <v>8.5299999999999994</v>
      </c>
      <c r="J7" s="223">
        <v>8.8000000000000007</v>
      </c>
      <c r="K7" s="394">
        <f>+[13]Hoja1!$K$7</f>
        <v>8.99</v>
      </c>
      <c r="L7" s="394"/>
      <c r="M7" s="61"/>
    </row>
    <row r="8" spans="1:18" ht="54" customHeight="1">
      <c r="A8" s="37" t="s">
        <v>205</v>
      </c>
      <c r="B8" s="38" t="s">
        <v>206</v>
      </c>
      <c r="C8" s="37" t="s">
        <v>311</v>
      </c>
      <c r="D8" s="37" t="s">
        <v>42</v>
      </c>
      <c r="E8" s="37" t="s">
        <v>34</v>
      </c>
      <c r="F8" s="37" t="s">
        <v>356</v>
      </c>
      <c r="G8" s="37" t="s">
        <v>357</v>
      </c>
      <c r="H8" s="71" t="s">
        <v>136</v>
      </c>
      <c r="I8" s="218" t="s">
        <v>530</v>
      </c>
      <c r="J8" s="224">
        <v>0.76200000000000001</v>
      </c>
      <c r="K8" s="396" t="str">
        <f>+[13]Hoja1!$K$10</f>
        <v>x</v>
      </c>
      <c r="L8" s="396"/>
      <c r="M8" s="61"/>
    </row>
    <row r="9" spans="1:18" ht="54" customHeight="1">
      <c r="A9" s="37" t="s">
        <v>210</v>
      </c>
      <c r="B9" s="38" t="s">
        <v>211</v>
      </c>
      <c r="C9" s="37" t="s">
        <v>554</v>
      </c>
      <c r="D9" s="37" t="s">
        <v>42</v>
      </c>
      <c r="E9" s="37" t="s">
        <v>34</v>
      </c>
      <c r="F9" s="74" t="s">
        <v>70</v>
      </c>
      <c r="G9" s="37" t="s">
        <v>595</v>
      </c>
      <c r="H9" s="71" t="s">
        <v>214</v>
      </c>
      <c r="I9" s="218" t="s">
        <v>530</v>
      </c>
      <c r="J9" s="224">
        <v>0</v>
      </c>
      <c r="K9" s="396">
        <f>+[13]Hoja1!$K$12</f>
        <v>0.77800000000000002</v>
      </c>
      <c r="L9" s="396"/>
      <c r="M9" s="61" t="str">
        <f>[14]Hoja1!$M$12</f>
        <v>GT2  2324: (7/8)*100=87,5% / GCCG 2324: (0/1)*100=0%/ GNDIT 2324: (0/0)*100=0%// GT2 2324 + GCCG 2324 + GNDIT 2324: (7/9)*100=77,8%</v>
      </c>
      <c r="P9" s="8"/>
      <c r="Q9" s="8"/>
      <c r="R9" s="8"/>
    </row>
    <row r="10" spans="1:18" ht="54" customHeight="1">
      <c r="A10" s="37" t="s">
        <v>254</v>
      </c>
      <c r="B10" s="38" t="s">
        <v>255</v>
      </c>
      <c r="C10" s="37" t="s">
        <v>554</v>
      </c>
      <c r="D10" s="37" t="s">
        <v>42</v>
      </c>
      <c r="E10" s="37" t="s">
        <v>34</v>
      </c>
      <c r="F10" s="37" t="s">
        <v>256</v>
      </c>
      <c r="G10" s="37" t="s">
        <v>257</v>
      </c>
      <c r="H10" s="71" t="s">
        <v>258</v>
      </c>
      <c r="I10" s="218">
        <f>3/(32+446+178)</f>
        <v>4.5731707317073168E-3</v>
      </c>
      <c r="J10" s="224">
        <v>1.66E-2</v>
      </c>
      <c r="K10" s="396">
        <f>+[13]Hoja1!$K$11</f>
        <v>1.4E-2</v>
      </c>
      <c r="L10" s="396"/>
      <c r="M10" s="61" t="str">
        <f>[14]Hoja1!$M$11</f>
        <v>GT2  2324: (8/419)*100=1,9% / GCCG 2324: (1/199)*100=0,5%/ GNDIT 2324: (0/35)*100=0%// GT2 2324 + GCCG 2324: (9/653)*100=1,4%</v>
      </c>
      <c r="P10" s="8"/>
      <c r="Q10" s="8"/>
      <c r="R10" s="8"/>
    </row>
    <row r="11" spans="1:18" s="8" customFormat="1" ht="54" customHeight="1">
      <c r="A11" s="37" t="s">
        <v>321</v>
      </c>
      <c r="B11" s="38" t="s">
        <v>322</v>
      </c>
      <c r="C11" s="37" t="s">
        <v>558</v>
      </c>
      <c r="D11" s="37" t="s">
        <v>42</v>
      </c>
      <c r="E11" s="37" t="s">
        <v>34</v>
      </c>
      <c r="F11" s="37" t="s">
        <v>294</v>
      </c>
      <c r="G11" s="37" t="s">
        <v>293</v>
      </c>
      <c r="H11" s="71" t="s">
        <v>292</v>
      </c>
      <c r="I11" s="218">
        <v>1.3100000000000001E-2</v>
      </c>
      <c r="J11" s="224">
        <v>8.8800000000000004E-2</v>
      </c>
      <c r="K11" s="397">
        <f>+[13]Hoja1!$K$8</f>
        <v>9.5200000000000007E-3</v>
      </c>
      <c r="L11" s="397"/>
      <c r="M11" s="61"/>
      <c r="N11"/>
      <c r="O11"/>
    </row>
    <row r="12" spans="1:18" s="8" customFormat="1" ht="54" customHeight="1">
      <c r="A12" s="205" t="s">
        <v>346</v>
      </c>
      <c r="B12" s="206" t="s">
        <v>347</v>
      </c>
      <c r="C12" s="205" t="s">
        <v>558</v>
      </c>
      <c r="D12" s="205" t="s">
        <v>42</v>
      </c>
      <c r="E12" s="205" t="s">
        <v>34</v>
      </c>
      <c r="F12" s="205" t="s">
        <v>348</v>
      </c>
      <c r="G12" s="205" t="s">
        <v>349</v>
      </c>
      <c r="H12" s="222" t="s">
        <v>294</v>
      </c>
      <c r="I12" s="225">
        <v>0.70040000000000002</v>
      </c>
      <c r="J12" s="226">
        <v>0.79200000000000004</v>
      </c>
      <c r="K12" s="395">
        <f>+[13]Hoja1!$K$9</f>
        <v>75.180000000000007</v>
      </c>
      <c r="L12" s="395"/>
      <c r="M12" s="211"/>
      <c r="N12"/>
      <c r="O12"/>
    </row>
    <row r="13" spans="1:18" s="8" customFormat="1" ht="54" customHeight="1">
      <c r="A13" s="72" t="s">
        <v>596</v>
      </c>
      <c r="B13" s="77" t="s">
        <v>597</v>
      </c>
      <c r="C13" s="72" t="s">
        <v>598</v>
      </c>
      <c r="D13" s="72" t="s">
        <v>42</v>
      </c>
      <c r="E13" s="72" t="s">
        <v>69</v>
      </c>
      <c r="F13" s="227">
        <v>0.6</v>
      </c>
      <c r="G13" s="72" t="s">
        <v>599</v>
      </c>
      <c r="H13" s="227">
        <v>0.5</v>
      </c>
      <c r="I13" s="107" t="s">
        <v>530</v>
      </c>
      <c r="J13" s="65" t="s">
        <v>530</v>
      </c>
      <c r="K13" s="277">
        <f>[14]Hoja1!$K$13</f>
        <v>0.78879999999999995</v>
      </c>
      <c r="L13" s="65" t="str">
        <f>[14]Hoja1!$L$13</f>
        <v>x</v>
      </c>
      <c r="M13" s="135" t="s">
        <v>600</v>
      </c>
    </row>
    <row r="14" spans="1:18" s="8" customFormat="1" ht="54" customHeight="1">
      <c r="A14" s="72" t="s">
        <v>596</v>
      </c>
      <c r="B14" s="77" t="s">
        <v>597</v>
      </c>
      <c r="C14" s="72" t="s">
        <v>601</v>
      </c>
      <c r="D14" s="72" t="s">
        <v>42</v>
      </c>
      <c r="E14" s="72" t="s">
        <v>69</v>
      </c>
      <c r="F14" s="227">
        <v>0.6</v>
      </c>
      <c r="G14" s="72" t="s">
        <v>599</v>
      </c>
      <c r="H14" s="227">
        <v>0.5</v>
      </c>
      <c r="I14" s="107" t="s">
        <v>530</v>
      </c>
      <c r="J14" s="65" t="s">
        <v>530</v>
      </c>
      <c r="K14" s="277">
        <f>[14]Hoja1!$K$14</f>
        <v>0.91610000000000003</v>
      </c>
      <c r="L14" s="65" t="str">
        <f>[14]Hoja1!$L$14</f>
        <v>x</v>
      </c>
      <c r="M14" s="72" t="s">
        <v>600</v>
      </c>
    </row>
  </sheetData>
  <mergeCells count="11">
    <mergeCell ref="K12:L12"/>
    <mergeCell ref="K7:L7"/>
    <mergeCell ref="K8:L8"/>
    <mergeCell ref="K9:L9"/>
    <mergeCell ref="K10:L10"/>
    <mergeCell ref="K11:L11"/>
    <mergeCell ref="A1:M1"/>
    <mergeCell ref="K3:L3"/>
    <mergeCell ref="K4:L4"/>
    <mergeCell ref="K5:L5"/>
    <mergeCell ref="K6:L6"/>
  </mergeCells>
  <conditionalFormatting sqref="I4:K7">
    <cfRule type="cellIs" dxfId="223" priority="47" operator="greaterThanOrEqual">
      <formula>6</formula>
    </cfRule>
    <cfRule type="cellIs" dxfId="222" priority="48" operator="between">
      <formula>6</formula>
      <formula>5</formula>
    </cfRule>
    <cfRule type="cellIs" dxfId="221" priority="49" operator="lessThan">
      <formula>5</formula>
    </cfRule>
  </conditionalFormatting>
  <conditionalFormatting sqref="I4:K14">
    <cfRule type="containsText" dxfId="220" priority="2" operator="containsText" text="x">
      <formula>NOT(ISERROR(SEARCH("x",I4)))</formula>
    </cfRule>
    <cfRule type="cellIs" dxfId="219" priority="3" operator="equal">
      <formula>"nd"</formula>
    </cfRule>
    <cfRule type="containsBlanks" dxfId="218" priority="4">
      <formula>LEN(TRIM(I4))=0</formula>
    </cfRule>
  </conditionalFormatting>
  <conditionalFormatting sqref="I8:K8">
    <cfRule type="cellIs" dxfId="217" priority="35" operator="greaterThanOrEqual">
      <formula>0.7</formula>
    </cfRule>
    <cfRule type="cellIs" dxfId="216" priority="36" operator="between">
      <formula>0.7</formula>
      <formula>0.5</formula>
    </cfRule>
    <cfRule type="cellIs" dxfId="215" priority="37" operator="lessThan">
      <formula>0.5</formula>
    </cfRule>
  </conditionalFormatting>
  <conditionalFormatting sqref="I9:K9">
    <cfRule type="cellIs" dxfId="214" priority="32" operator="greaterThanOrEqual">
      <formula>0.9</formula>
    </cfRule>
    <cfRule type="cellIs" dxfId="213" priority="33" operator="between">
      <formula>0.6</formula>
      <formula>0.9</formula>
    </cfRule>
    <cfRule type="cellIs" dxfId="212" priority="34" operator="lessThan">
      <formula>0.6</formula>
    </cfRule>
  </conditionalFormatting>
  <conditionalFormatting sqref="I10:K10">
    <cfRule type="cellIs" dxfId="211" priority="29" operator="lessThan">
      <formula>0.02</formula>
    </cfRule>
    <cfRule type="cellIs" dxfId="210" priority="30" operator="between">
      <formula>0.05</formula>
      <formula>0.02</formula>
    </cfRule>
    <cfRule type="cellIs" dxfId="209" priority="31" operator="greaterThan">
      <formula>0.05</formula>
    </cfRule>
  </conditionalFormatting>
  <conditionalFormatting sqref="I11:K11">
    <cfRule type="cellIs" dxfId="208" priority="26" operator="lessThan">
      <formula>0.2</formula>
    </cfRule>
    <cfRule type="cellIs" dxfId="207" priority="28" operator="greaterThan">
      <formula>0.3</formula>
    </cfRule>
  </conditionalFormatting>
  <conditionalFormatting sqref="I11:K12">
    <cfRule type="cellIs" dxfId="206" priority="24" operator="between">
      <formula>0.2</formula>
      <formula>0.3</formula>
    </cfRule>
  </conditionalFormatting>
  <conditionalFormatting sqref="I12:K12">
    <cfRule type="cellIs" dxfId="205" priority="23" operator="greaterThanOrEqual">
      <formula>0.3</formula>
    </cfRule>
    <cfRule type="cellIs" dxfId="204" priority="25" operator="lessThan">
      <formula>0.2</formula>
    </cfRule>
  </conditionalFormatting>
  <conditionalFormatting sqref="I13:K14">
    <cfRule type="cellIs" dxfId="203" priority="5" operator="greaterThanOrEqual">
      <formula>0.6</formula>
    </cfRule>
    <cfRule type="cellIs" dxfId="202" priority="7" operator="lessThanOrEqual">
      <formula>0.5</formula>
    </cfRule>
    <cfRule type="cellIs" dxfId="201" priority="6" operator="between">
      <formula>0.6</formula>
      <formula>0.5</formula>
    </cfRule>
  </conditionalFormatting>
  <conditionalFormatting sqref="M4:M12">
    <cfRule type="cellIs" dxfId="200" priority="154" operator="equal">
      <formula>0</formula>
    </cfRule>
  </conditionalFormatting>
  <conditionalFormatting sqref="M13">
    <cfRule type="containsText" dxfId="199" priority="14" operator="containsText" text="x">
      <formula>NOT(ISERROR(SEARCH("x",M13)))</formula>
    </cfRule>
    <cfRule type="cellIs" dxfId="198" priority="15" operator="equal">
      <formula>"nd"</formula>
    </cfRule>
    <cfRule type="containsBlanks" dxfId="197" priority="16">
      <formula>LEN(TRIM(M13))=0</formula>
    </cfRule>
    <cfRule type="cellIs" dxfId="196" priority="17" operator="greaterThanOrEqual">
      <formula>2</formula>
    </cfRule>
    <cfRule type="cellIs" dxfId="195" priority="18" operator="lessThanOrEqual">
      <formula>2</formula>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tabColor theme="0" tint="-0.34998626667073579"/>
  </sheetPr>
  <dimension ref="A1:U17"/>
  <sheetViews>
    <sheetView zoomScale="80" zoomScaleNormal="80" workbookViewId="0">
      <selection activeCell="P10" sqref="P10"/>
    </sheetView>
  </sheetViews>
  <sheetFormatPr defaultColWidth="11.42578125" defaultRowHeight="15"/>
  <cols>
    <col min="2" max="2" width="42.7109375" style="58" customWidth="1"/>
    <col min="4" max="4" width="11.42578125" style="11"/>
    <col min="5" max="5" width="12" style="11" bestFit="1" customWidth="1"/>
    <col min="6" max="15" width="11.42578125" style="11"/>
    <col min="16" max="16" width="91" style="11" customWidth="1"/>
  </cols>
  <sheetData>
    <row r="1" spans="1:21" s="5" customFormat="1" ht="69.75" customHeight="1">
      <c r="A1" s="398" t="s">
        <v>602</v>
      </c>
      <c r="B1" s="398"/>
      <c r="C1" s="398"/>
      <c r="D1" s="398"/>
      <c r="E1" s="398"/>
      <c r="F1" s="398"/>
      <c r="G1" s="398"/>
      <c r="H1" s="398"/>
      <c r="I1" s="398"/>
      <c r="J1" s="398"/>
      <c r="K1" s="398"/>
      <c r="L1" s="398"/>
      <c r="M1" s="398"/>
      <c r="N1" s="398"/>
      <c r="O1" s="398"/>
      <c r="P1" s="398"/>
    </row>
    <row r="2" spans="1:21" s="24" customFormat="1" ht="15.75">
      <c r="A2" s="56"/>
      <c r="B2" s="55"/>
      <c r="C2" s="56"/>
      <c r="D2" s="56"/>
      <c r="E2" s="56"/>
      <c r="F2" s="56"/>
      <c r="G2" s="56"/>
      <c r="H2" s="56"/>
      <c r="I2" s="56"/>
      <c r="J2" s="56"/>
      <c r="K2" s="56"/>
      <c r="L2" s="56"/>
      <c r="M2" s="56"/>
      <c r="N2" s="56"/>
      <c r="O2" s="56"/>
      <c r="P2" s="56"/>
    </row>
    <row r="3" spans="1:21" s="24" customFormat="1" ht="15.75">
      <c r="A3" s="56"/>
      <c r="B3" s="55"/>
      <c r="C3" s="56"/>
      <c r="D3" s="56"/>
      <c r="E3" s="56"/>
      <c r="F3" s="56"/>
      <c r="G3" s="56"/>
      <c r="H3" s="56"/>
      <c r="I3" s="56"/>
      <c r="J3" s="56"/>
      <c r="K3" s="56"/>
      <c r="L3" s="56"/>
      <c r="M3" s="56"/>
      <c r="N3" s="56"/>
      <c r="O3" s="56"/>
      <c r="P3" s="56"/>
    </row>
    <row r="4" spans="1:21" s="24" customFormat="1" ht="15.75">
      <c r="A4" s="56"/>
      <c r="B4" s="55"/>
      <c r="C4" s="56"/>
      <c r="D4" s="56"/>
      <c r="E4" s="56"/>
      <c r="F4" s="56"/>
      <c r="G4" s="56"/>
      <c r="H4" s="56"/>
      <c r="I4" s="56"/>
      <c r="J4" s="56"/>
      <c r="K4" s="56"/>
      <c r="L4" s="56"/>
      <c r="M4" s="56"/>
      <c r="N4" s="56"/>
      <c r="O4" s="56"/>
      <c r="P4" s="56"/>
    </row>
    <row r="5" spans="1:21" s="48" customFormat="1" ht="15.75">
      <c r="A5" s="47" t="s">
        <v>22</v>
      </c>
      <c r="B5" s="47" t="s">
        <v>23</v>
      </c>
      <c r="C5" s="47" t="s">
        <v>520</v>
      </c>
      <c r="D5" s="47" t="s">
        <v>521</v>
      </c>
      <c r="E5" s="47" t="s">
        <v>522</v>
      </c>
      <c r="F5" s="47" t="s">
        <v>26</v>
      </c>
      <c r="G5" s="47" t="s">
        <v>27</v>
      </c>
      <c r="H5" s="47" t="s">
        <v>28</v>
      </c>
      <c r="I5" s="47" t="s">
        <v>525</v>
      </c>
      <c r="J5" s="367" t="s">
        <v>526</v>
      </c>
      <c r="K5" s="392"/>
      <c r="L5" s="368"/>
      <c r="M5" s="367" t="s">
        <v>527</v>
      </c>
      <c r="N5" s="392"/>
      <c r="O5" s="368"/>
      <c r="P5" s="47"/>
      <c r="S5" s="49"/>
      <c r="T5" s="49"/>
      <c r="U5" s="49"/>
    </row>
    <row r="6" spans="1:21" s="8" customFormat="1" ht="54" customHeight="1">
      <c r="A6" s="75" t="s">
        <v>290</v>
      </c>
      <c r="B6" s="76" t="s">
        <v>291</v>
      </c>
      <c r="C6" s="75" t="s">
        <v>554</v>
      </c>
      <c r="D6" s="75" t="s">
        <v>42</v>
      </c>
      <c r="E6" s="75" t="s">
        <v>34</v>
      </c>
      <c r="F6" s="75" t="s">
        <v>292</v>
      </c>
      <c r="G6" s="75" t="s">
        <v>293</v>
      </c>
      <c r="H6" s="75" t="s">
        <v>294</v>
      </c>
      <c r="I6" s="161">
        <v>0.36</v>
      </c>
      <c r="J6" s="399">
        <v>0.31</v>
      </c>
      <c r="K6" s="400"/>
      <c r="L6" s="401"/>
      <c r="M6" s="399">
        <f>+[15]Hoja1!$M$4</f>
        <v>0.41</v>
      </c>
      <c r="N6" s="400"/>
      <c r="O6" s="401"/>
      <c r="P6" s="38" t="str">
        <f>[15]Hoja1!$P$4</f>
        <v>x</v>
      </c>
    </row>
    <row r="7" spans="1:21" s="8" customFormat="1" ht="54" customHeight="1">
      <c r="A7" s="75" t="s">
        <v>290</v>
      </c>
      <c r="B7" s="76" t="s">
        <v>291</v>
      </c>
      <c r="C7" s="75" t="s">
        <v>574</v>
      </c>
      <c r="D7" s="75" t="s">
        <v>42</v>
      </c>
      <c r="E7" s="75" t="s">
        <v>34</v>
      </c>
      <c r="F7" s="75" t="s">
        <v>292</v>
      </c>
      <c r="G7" s="75" t="s">
        <v>293</v>
      </c>
      <c r="H7" s="75" t="s">
        <v>294</v>
      </c>
      <c r="I7" s="161">
        <v>0.37</v>
      </c>
      <c r="J7" s="399">
        <v>0.43</v>
      </c>
      <c r="K7" s="400"/>
      <c r="L7" s="401"/>
      <c r="M7" s="399">
        <f>+[15]Hoja1!$M$5</f>
        <v>0.37</v>
      </c>
      <c r="N7" s="400"/>
      <c r="O7" s="401"/>
      <c r="P7" s="38" t="str">
        <f>[15]Hoja1!$P$5</f>
        <v>x</v>
      </c>
    </row>
    <row r="8" spans="1:21" s="8" customFormat="1" ht="54" customHeight="1">
      <c r="A8" s="75" t="s">
        <v>290</v>
      </c>
      <c r="B8" s="76" t="s">
        <v>291</v>
      </c>
      <c r="C8" s="75" t="s">
        <v>558</v>
      </c>
      <c r="D8" s="75" t="s">
        <v>42</v>
      </c>
      <c r="E8" s="75" t="s">
        <v>34</v>
      </c>
      <c r="F8" s="75" t="s">
        <v>292</v>
      </c>
      <c r="G8" s="75" t="s">
        <v>293</v>
      </c>
      <c r="H8" s="75" t="s">
        <v>294</v>
      </c>
      <c r="I8" s="161">
        <v>0.35</v>
      </c>
      <c r="J8" s="399">
        <v>0.45</v>
      </c>
      <c r="K8" s="400"/>
      <c r="L8" s="401"/>
      <c r="M8" s="399">
        <f>+[15]Hoja1!$M$6</f>
        <v>0.44</v>
      </c>
      <c r="N8" s="400"/>
      <c r="O8" s="401"/>
      <c r="P8" s="38" t="str">
        <f>[15]Hoja1!$P$6</f>
        <v>x</v>
      </c>
    </row>
    <row r="9" spans="1:21" s="8" customFormat="1" ht="54" customHeight="1">
      <c r="A9" s="75" t="s">
        <v>290</v>
      </c>
      <c r="B9" s="76" t="s">
        <v>291</v>
      </c>
      <c r="C9" s="75" t="s">
        <v>590</v>
      </c>
      <c r="D9" s="75" t="s">
        <v>42</v>
      </c>
      <c r="E9" s="75" t="s">
        <v>34</v>
      </c>
      <c r="F9" s="75" t="s">
        <v>292</v>
      </c>
      <c r="G9" s="75" t="s">
        <v>293</v>
      </c>
      <c r="H9" s="75" t="s">
        <v>294</v>
      </c>
      <c r="I9" s="161">
        <v>0.23</v>
      </c>
      <c r="J9" s="399">
        <v>0.51</v>
      </c>
      <c r="K9" s="400"/>
      <c r="L9" s="401"/>
      <c r="M9" s="399">
        <f>+[15]Hoja1!$M$7</f>
        <v>0.42</v>
      </c>
      <c r="N9" s="400"/>
      <c r="O9" s="401"/>
      <c r="P9" s="38" t="str">
        <f>[15]Hoja1!$P$7</f>
        <v>x</v>
      </c>
    </row>
    <row r="10" spans="1:21" s="8" customFormat="1" ht="54" customHeight="1">
      <c r="A10" s="37" t="s">
        <v>290</v>
      </c>
      <c r="B10" s="38" t="s">
        <v>291</v>
      </c>
      <c r="C10" s="37" t="s">
        <v>601</v>
      </c>
      <c r="D10" s="37" t="s">
        <v>42</v>
      </c>
      <c r="E10" s="37" t="s">
        <v>69</v>
      </c>
      <c r="F10" s="37" t="s">
        <v>134</v>
      </c>
      <c r="G10" s="37" t="s">
        <v>603</v>
      </c>
      <c r="H10" s="37" t="s">
        <v>65</v>
      </c>
      <c r="I10" s="161" t="s">
        <v>530</v>
      </c>
      <c r="J10" s="402">
        <v>0.56999999999999995</v>
      </c>
      <c r="K10" s="403"/>
      <c r="L10" s="127">
        <f>+[15]Hoja1!$N$8</f>
        <v>0</v>
      </c>
      <c r="M10" s="404" t="str">
        <f>+[15]Hoja1!$M$8</f>
        <v>40.54%</v>
      </c>
      <c r="N10" s="403"/>
      <c r="O10" s="127" t="str">
        <f>+[15]Hoja1!$O$8</f>
        <v>x</v>
      </c>
      <c r="P10" s="38" t="str">
        <f>[15]Hoja1!$P$8</f>
        <v>Aquí hi ha dues dades: SOC: 67,67% I SINGULARS: 18,33%</v>
      </c>
    </row>
    <row r="11" spans="1:21" s="8" customFormat="1" ht="54" customHeight="1">
      <c r="A11" s="37" t="s">
        <v>290</v>
      </c>
      <c r="B11" s="38" t="s">
        <v>291</v>
      </c>
      <c r="C11" s="37" t="s">
        <v>598</v>
      </c>
      <c r="D11" s="37" t="s">
        <v>42</v>
      </c>
      <c r="E11" s="37" t="s">
        <v>69</v>
      </c>
      <c r="F11" s="37" t="s">
        <v>134</v>
      </c>
      <c r="G11" s="37" t="s">
        <v>603</v>
      </c>
      <c r="H11" s="37" t="s">
        <v>294</v>
      </c>
      <c r="I11" s="161" t="s">
        <v>530</v>
      </c>
      <c r="J11" s="402">
        <v>0.87</v>
      </c>
      <c r="K11" s="403"/>
      <c r="L11" s="127">
        <f>+[15]Hoja1!$N$9</f>
        <v>0</v>
      </c>
      <c r="M11" s="404">
        <f>+[15]Hoja1!$M$9</f>
        <v>0.71209999999999996</v>
      </c>
      <c r="N11" s="403"/>
      <c r="O11" s="127" t="str">
        <f>+[15]Hoja1!$O$9</f>
        <v>x</v>
      </c>
      <c r="P11" s="38" t="str">
        <f>[15]Hoja1!$P$9</f>
        <v>x</v>
      </c>
    </row>
    <row r="12" spans="1:21" s="8" customFormat="1" ht="54" customHeight="1">
      <c r="A12" s="75" t="s">
        <v>456</v>
      </c>
      <c r="B12" s="76" t="s">
        <v>457</v>
      </c>
      <c r="C12" s="75" t="s">
        <v>311</v>
      </c>
      <c r="D12" s="75" t="s">
        <v>42</v>
      </c>
      <c r="E12" s="75" t="s">
        <v>43</v>
      </c>
      <c r="F12" s="75" t="s">
        <v>59</v>
      </c>
      <c r="G12" s="75" t="s">
        <v>58</v>
      </c>
      <c r="H12" s="75" t="s">
        <v>57</v>
      </c>
      <c r="I12" s="219">
        <f>10/12</f>
        <v>0.83333333333333337</v>
      </c>
      <c r="J12" s="60">
        <v>1</v>
      </c>
      <c r="K12" s="60">
        <v>0.42899999999999999</v>
      </c>
      <c r="L12" s="127">
        <v>1</v>
      </c>
      <c r="M12" s="60">
        <f>+[15]Hoja1!$M$10</f>
        <v>1</v>
      </c>
      <c r="N12" s="131" t="str">
        <f>+[15]Hoja1!$N$10</f>
        <v>nd</v>
      </c>
      <c r="O12" s="127">
        <f>+[15]Hoja1!$O$10</f>
        <v>0.66666666666666663</v>
      </c>
      <c r="P12" s="38" t="str">
        <f>[15]Hoja1!$P$10</f>
        <v xml:space="preserve">T1: Hi ha hagut una entrada al canal de queixes i reclamacions i ha sigut una queixa. 
T2: No hi han hagut entrades al canal de queixes i reclamacions. 
T3: Hi han hagut tres entrades pel canal de mail i bustia cett; dues han sigut queixes i una suggerència. </v>
      </c>
    </row>
    <row r="13" spans="1:21" s="8" customFormat="1" ht="54" customHeight="1">
      <c r="A13" s="75" t="s">
        <v>90</v>
      </c>
      <c r="B13" s="76" t="s">
        <v>91</v>
      </c>
      <c r="C13" s="75" t="s">
        <v>311</v>
      </c>
      <c r="D13" s="75" t="s">
        <v>42</v>
      </c>
      <c r="E13" s="75" t="s">
        <v>34</v>
      </c>
      <c r="F13" s="75" t="s">
        <v>92</v>
      </c>
      <c r="G13" s="75" t="s">
        <v>93</v>
      </c>
      <c r="H13" s="75" t="s">
        <v>94</v>
      </c>
      <c r="I13" s="161">
        <v>1</v>
      </c>
      <c r="J13" s="399">
        <v>1</v>
      </c>
      <c r="K13" s="400"/>
      <c r="L13" s="401"/>
      <c r="M13" s="399">
        <f>+[15]Hoja1!$M$11</f>
        <v>1</v>
      </c>
      <c r="N13" s="400"/>
      <c r="O13" s="401"/>
      <c r="P13" s="38" t="str">
        <f>[15]Hoja1!$P$11</f>
        <v>x</v>
      </c>
    </row>
    <row r="14" spans="1:21">
      <c r="B14"/>
      <c r="D14"/>
      <c r="E14"/>
      <c r="F14"/>
      <c r="G14"/>
      <c r="H14"/>
      <c r="I14"/>
      <c r="J14"/>
      <c r="K14"/>
      <c r="L14"/>
      <c r="M14"/>
      <c r="N14"/>
      <c r="O14"/>
      <c r="P14"/>
    </row>
    <row r="15" spans="1:21">
      <c r="B15"/>
      <c r="D15"/>
      <c r="E15"/>
      <c r="F15"/>
      <c r="G15"/>
      <c r="H15"/>
      <c r="I15"/>
      <c r="J15"/>
      <c r="K15"/>
      <c r="L15"/>
      <c r="M15"/>
      <c r="N15"/>
      <c r="O15"/>
      <c r="P15"/>
    </row>
    <row r="16" spans="1:21">
      <c r="B16"/>
      <c r="D16"/>
      <c r="E16"/>
      <c r="F16"/>
      <c r="G16"/>
      <c r="H16"/>
      <c r="I16"/>
      <c r="J16"/>
      <c r="K16"/>
      <c r="L16"/>
      <c r="M16"/>
      <c r="N16"/>
      <c r="O16"/>
      <c r="P16"/>
    </row>
    <row r="17" customFormat="1"/>
  </sheetData>
  <mergeCells count="17">
    <mergeCell ref="J11:K11"/>
    <mergeCell ref="M10:N10"/>
    <mergeCell ref="M11:N11"/>
    <mergeCell ref="J9:L9"/>
    <mergeCell ref="J13:L13"/>
    <mergeCell ref="M9:O9"/>
    <mergeCell ref="M13:O13"/>
    <mergeCell ref="J10:K10"/>
    <mergeCell ref="A1:P1"/>
    <mergeCell ref="J5:L5"/>
    <mergeCell ref="J6:L6"/>
    <mergeCell ref="J7:L7"/>
    <mergeCell ref="J8:L8"/>
    <mergeCell ref="M5:O5"/>
    <mergeCell ref="M6:O6"/>
    <mergeCell ref="M7:O7"/>
    <mergeCell ref="M8:O8"/>
  </mergeCells>
  <conditionalFormatting sqref="I6:O11">
    <cfRule type="cellIs" dxfId="194" priority="10" operator="greaterThanOrEqual">
      <formula>0.3</formula>
    </cfRule>
    <cfRule type="cellIs" dxfId="193" priority="11" operator="between">
      <formula>0.3</formula>
      <formula>0.2</formula>
    </cfRule>
    <cfRule type="cellIs" dxfId="192" priority="12" operator="lessThan">
      <formula>0.2</formula>
    </cfRule>
  </conditionalFormatting>
  <conditionalFormatting sqref="I6:O13">
    <cfRule type="containsText" dxfId="191" priority="1" operator="containsText" text="x">
      <formula>NOT(ISERROR(SEARCH("x",I6)))</formula>
    </cfRule>
    <cfRule type="containsBlanks" dxfId="190" priority="2">
      <formula>LEN(TRIM(I6))=0</formula>
    </cfRule>
    <cfRule type="cellIs" dxfId="189" priority="3" operator="equal">
      <formula>"nd"</formula>
    </cfRule>
  </conditionalFormatting>
  <conditionalFormatting sqref="I12:O12">
    <cfRule type="cellIs" dxfId="188" priority="7" operator="lessThanOrEqual">
      <formula>0.3</formula>
    </cfRule>
    <cfRule type="cellIs" dxfId="187" priority="8" operator="between">
      <formula>0.3</formula>
      <formula>0.5</formula>
    </cfRule>
    <cfRule type="cellIs" dxfId="186" priority="9" operator="greaterThanOrEqual">
      <formula>0.5</formula>
    </cfRule>
  </conditionalFormatting>
  <conditionalFormatting sqref="I13:O13">
    <cfRule type="cellIs" dxfId="185" priority="4" operator="greaterThanOrEqual">
      <formula>0.95</formula>
    </cfRule>
    <cfRule type="cellIs" dxfId="184" priority="5" operator="between">
      <formula>0.95</formula>
      <formula>0.85</formula>
    </cfRule>
    <cfRule type="cellIs" dxfId="183" priority="6" operator="lessThan">
      <formula>0.85</formula>
    </cfRule>
  </conditionalFormatting>
  <conditionalFormatting sqref="P6:P13">
    <cfRule type="cellIs" dxfId="182" priority="144" operator="equal">
      <formula>0</formula>
    </cfRule>
  </conditionalFormatting>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tabColor theme="0" tint="-0.34998626667073579"/>
  </sheetPr>
  <dimension ref="A1:S21"/>
  <sheetViews>
    <sheetView topLeftCell="A7" zoomScale="70" zoomScaleNormal="70" workbookViewId="0">
      <selection activeCell="L18" sqref="L18:M18"/>
    </sheetView>
  </sheetViews>
  <sheetFormatPr defaultColWidth="11.42578125" defaultRowHeight="15"/>
  <cols>
    <col min="2" max="2" width="44" style="58" customWidth="1"/>
    <col min="5" max="5" width="12" bestFit="1" customWidth="1"/>
    <col min="7" max="13" width="11.42578125" style="11"/>
    <col min="14" max="14" width="84.28515625" style="11" customWidth="1"/>
  </cols>
  <sheetData>
    <row r="1" spans="1:19" s="5" customFormat="1" ht="69.75" customHeight="1">
      <c r="A1" s="352" t="s">
        <v>604</v>
      </c>
      <c r="B1" s="352"/>
      <c r="C1" s="352"/>
      <c r="D1" s="352"/>
      <c r="E1" s="352"/>
      <c r="F1" s="352"/>
      <c r="G1" s="352"/>
      <c r="H1" s="352"/>
      <c r="I1" s="352"/>
      <c r="J1" s="352"/>
      <c r="K1" s="352"/>
      <c r="L1" s="352"/>
      <c r="M1" s="352"/>
      <c r="N1" s="352"/>
    </row>
    <row r="2" spans="1:19" s="24" customFormat="1" ht="15.75">
      <c r="A2" s="56"/>
      <c r="B2" s="55"/>
      <c r="C2" s="56"/>
      <c r="D2" s="56"/>
      <c r="E2" s="56"/>
      <c r="F2" s="56"/>
      <c r="G2" s="56"/>
      <c r="H2" s="56"/>
      <c r="I2" s="56"/>
      <c r="J2" s="56"/>
      <c r="K2" s="56"/>
      <c r="L2" s="56"/>
      <c r="M2" s="56"/>
      <c r="N2" s="56"/>
    </row>
    <row r="3" spans="1:19" s="48" customFormat="1" ht="15.75">
      <c r="A3" s="47" t="s">
        <v>22</v>
      </c>
      <c r="B3" s="47" t="s">
        <v>23</v>
      </c>
      <c r="C3" s="47" t="s">
        <v>520</v>
      </c>
      <c r="D3" s="47" t="s">
        <v>521</v>
      </c>
      <c r="E3" s="47" t="s">
        <v>522</v>
      </c>
      <c r="F3" s="47" t="s">
        <v>26</v>
      </c>
      <c r="G3" s="47" t="s">
        <v>27</v>
      </c>
      <c r="H3" s="47" t="s">
        <v>28</v>
      </c>
      <c r="I3" s="63" t="s">
        <v>525</v>
      </c>
      <c r="J3" s="371" t="s">
        <v>526</v>
      </c>
      <c r="K3" s="373"/>
      <c r="L3" s="371" t="s">
        <v>527</v>
      </c>
      <c r="M3" s="373"/>
      <c r="N3" s="47" t="s">
        <v>552</v>
      </c>
      <c r="Q3" s="49"/>
      <c r="R3" s="49"/>
      <c r="S3" s="49"/>
    </row>
    <row r="4" spans="1:19" s="8" customFormat="1" ht="54" customHeight="1">
      <c r="A4" s="37" t="s">
        <v>260</v>
      </c>
      <c r="B4" s="38" t="s">
        <v>261</v>
      </c>
      <c r="C4" s="37" t="s">
        <v>554</v>
      </c>
      <c r="D4" s="37" t="s">
        <v>42</v>
      </c>
      <c r="E4" s="37" t="s">
        <v>34</v>
      </c>
      <c r="F4" s="37" t="s">
        <v>212</v>
      </c>
      <c r="G4" s="37" t="s">
        <v>262</v>
      </c>
      <c r="H4" s="37" t="s">
        <v>263</v>
      </c>
      <c r="I4" s="95" t="s">
        <v>530</v>
      </c>
      <c r="J4" s="385" t="str">
        <f>+[16]Hoja1!$J$4</f>
        <v>nd</v>
      </c>
      <c r="K4" s="390"/>
      <c r="L4" s="385" t="s">
        <v>530</v>
      </c>
      <c r="M4" s="390"/>
      <c r="N4" s="61"/>
    </row>
    <row r="5" spans="1:19" s="8" customFormat="1" ht="54" customHeight="1">
      <c r="A5" s="37" t="s">
        <v>260</v>
      </c>
      <c r="B5" s="38" t="s">
        <v>261</v>
      </c>
      <c r="C5" s="37" t="s">
        <v>558</v>
      </c>
      <c r="D5" s="37" t="s">
        <v>42</v>
      </c>
      <c r="E5" s="37" t="s">
        <v>34</v>
      </c>
      <c r="F5" s="37" t="s">
        <v>212</v>
      </c>
      <c r="G5" s="37" t="s">
        <v>262</v>
      </c>
      <c r="H5" s="37" t="s">
        <v>263</v>
      </c>
      <c r="I5" s="95" t="s">
        <v>530</v>
      </c>
      <c r="J5" s="385" t="str">
        <f>+[16]Hoja1!$J$5</f>
        <v>nd</v>
      </c>
      <c r="K5" s="390"/>
      <c r="L5" s="385" t="s">
        <v>530</v>
      </c>
      <c r="M5" s="390"/>
      <c r="N5" s="61"/>
    </row>
    <row r="6" spans="1:19" s="8" customFormat="1" ht="54" customHeight="1">
      <c r="A6" s="37" t="s">
        <v>260</v>
      </c>
      <c r="B6" s="38" t="s">
        <v>261</v>
      </c>
      <c r="C6" s="37" t="s">
        <v>574</v>
      </c>
      <c r="D6" s="37" t="s">
        <v>42</v>
      </c>
      <c r="E6" s="37" t="s">
        <v>34</v>
      </c>
      <c r="F6" s="37" t="s">
        <v>212</v>
      </c>
      <c r="G6" s="37" t="s">
        <v>262</v>
      </c>
      <c r="H6" s="37" t="s">
        <v>263</v>
      </c>
      <c r="I6" s="95" t="s">
        <v>530</v>
      </c>
      <c r="J6" s="385" t="str">
        <f>+[16]Hoja1!$J$6</f>
        <v>nd</v>
      </c>
      <c r="K6" s="390"/>
      <c r="L6" s="385" t="s">
        <v>530</v>
      </c>
      <c r="M6" s="390"/>
      <c r="N6" s="61"/>
    </row>
    <row r="7" spans="1:19" s="8" customFormat="1" ht="54" customHeight="1">
      <c r="A7" s="37" t="s">
        <v>260</v>
      </c>
      <c r="B7" s="38" t="s">
        <v>261</v>
      </c>
      <c r="C7" s="37" t="s">
        <v>590</v>
      </c>
      <c r="D7" s="37" t="s">
        <v>42</v>
      </c>
      <c r="E7" s="37" t="s">
        <v>34</v>
      </c>
      <c r="F7" s="37" t="s">
        <v>212</v>
      </c>
      <c r="G7" s="37" t="s">
        <v>262</v>
      </c>
      <c r="H7" s="37" t="s">
        <v>263</v>
      </c>
      <c r="I7" s="95" t="s">
        <v>530</v>
      </c>
      <c r="J7" s="385" t="str">
        <f>+[16]Hoja1!$J$7</f>
        <v>nd</v>
      </c>
      <c r="K7" s="390"/>
      <c r="L7" s="385" t="s">
        <v>530</v>
      </c>
      <c r="M7" s="390"/>
      <c r="N7" s="61"/>
    </row>
    <row r="8" spans="1:19" s="8" customFormat="1" ht="54" customHeight="1">
      <c r="A8" s="37" t="s">
        <v>277</v>
      </c>
      <c r="B8" s="38" t="s">
        <v>278</v>
      </c>
      <c r="C8" s="37" t="s">
        <v>574</v>
      </c>
      <c r="D8" s="37" t="s">
        <v>33</v>
      </c>
      <c r="E8" s="37" t="s">
        <v>34</v>
      </c>
      <c r="F8" s="37" t="s">
        <v>35</v>
      </c>
      <c r="G8" s="81" t="s">
        <v>36</v>
      </c>
      <c r="H8" s="37" t="s">
        <v>37</v>
      </c>
      <c r="I8" s="95">
        <v>7.91</v>
      </c>
      <c r="J8" s="385">
        <v>7.77</v>
      </c>
      <c r="K8" s="390"/>
      <c r="L8" s="385">
        <f>+[16]Hoja1!$L$8</f>
        <v>6.67</v>
      </c>
      <c r="M8" s="390"/>
      <c r="N8" s="61"/>
    </row>
    <row r="9" spans="1:19" s="8" customFormat="1" ht="54" customHeight="1">
      <c r="A9" s="37" t="s">
        <v>277</v>
      </c>
      <c r="B9" s="38" t="s">
        <v>278</v>
      </c>
      <c r="C9" s="37" t="s">
        <v>590</v>
      </c>
      <c r="D9" s="37" t="s">
        <v>33</v>
      </c>
      <c r="E9" s="37" t="s">
        <v>34</v>
      </c>
      <c r="F9" s="37" t="s">
        <v>35</v>
      </c>
      <c r="G9" s="81" t="s">
        <v>36</v>
      </c>
      <c r="H9" s="37" t="s">
        <v>37</v>
      </c>
      <c r="I9" s="95">
        <v>8.82</v>
      </c>
      <c r="J9" s="385">
        <v>8.0399999999999991</v>
      </c>
      <c r="K9" s="390"/>
      <c r="L9" s="385">
        <f>+[16]Hoja1!$L$9</f>
        <v>8.0399999999999991</v>
      </c>
      <c r="M9" s="390"/>
      <c r="N9" s="61"/>
    </row>
    <row r="10" spans="1:19" s="8" customFormat="1" ht="54" customHeight="1">
      <c r="A10" s="37" t="s">
        <v>277</v>
      </c>
      <c r="B10" s="38" t="s">
        <v>278</v>
      </c>
      <c r="C10" s="37" t="s">
        <v>554</v>
      </c>
      <c r="D10" s="37" t="s">
        <v>33</v>
      </c>
      <c r="E10" s="37" t="s">
        <v>34</v>
      </c>
      <c r="F10" s="37" t="s">
        <v>35</v>
      </c>
      <c r="G10" s="81" t="s">
        <v>36</v>
      </c>
      <c r="H10" s="37" t="s">
        <v>37</v>
      </c>
      <c r="I10" s="95">
        <v>8.0500000000000007</v>
      </c>
      <c r="J10" s="385">
        <v>7.73</v>
      </c>
      <c r="K10" s="390"/>
      <c r="L10" s="385">
        <f>+[16]Hoja1!$L$10</f>
        <v>7.52</v>
      </c>
      <c r="M10" s="390"/>
      <c r="N10" s="61">
        <v>0</v>
      </c>
    </row>
    <row r="11" spans="1:19" s="8" customFormat="1" ht="54" customHeight="1">
      <c r="A11" s="37" t="s">
        <v>277</v>
      </c>
      <c r="B11" s="38" t="s">
        <v>278</v>
      </c>
      <c r="C11" s="37" t="s">
        <v>558</v>
      </c>
      <c r="D11" s="37" t="s">
        <v>33</v>
      </c>
      <c r="E11" s="37" t="s">
        <v>34</v>
      </c>
      <c r="F11" s="37" t="s">
        <v>35</v>
      </c>
      <c r="G11" s="81" t="s">
        <v>36</v>
      </c>
      <c r="H11" s="37" t="s">
        <v>37</v>
      </c>
      <c r="I11" s="95">
        <v>8.1</v>
      </c>
      <c r="J11" s="405">
        <v>6.99</v>
      </c>
      <c r="K11" s="406"/>
      <c r="L11" s="405">
        <f>+[16]Hoja1!$L$11</f>
        <v>7.66</v>
      </c>
      <c r="M11" s="406"/>
      <c r="N11" s="61"/>
    </row>
    <row r="12" spans="1:19" s="8" customFormat="1" ht="54" customHeight="1">
      <c r="A12" s="37" t="s">
        <v>370</v>
      </c>
      <c r="B12" s="38" t="s">
        <v>371</v>
      </c>
      <c r="C12" s="37" t="s">
        <v>601</v>
      </c>
      <c r="D12" s="37" t="s">
        <v>33</v>
      </c>
      <c r="E12" s="37" t="s">
        <v>69</v>
      </c>
      <c r="F12" s="37" t="s">
        <v>372</v>
      </c>
      <c r="G12" s="37" t="s">
        <v>99</v>
      </c>
      <c r="H12" s="37" t="s">
        <v>373</v>
      </c>
      <c r="I12" s="95" t="s">
        <v>530</v>
      </c>
      <c r="J12" s="135">
        <f>+[1]VPS19!$L$12</f>
        <v>3.88</v>
      </c>
      <c r="K12" s="135">
        <f>+[17]Hoja1!$M$12</f>
        <v>2.78</v>
      </c>
      <c r="L12" s="135">
        <f>+[16]Hoja1!$L$12</f>
        <v>3.83</v>
      </c>
      <c r="M12" s="135" t="str">
        <f>+[16]Hoja1!$M$12</f>
        <v>x</v>
      </c>
      <c r="N12" s="61">
        <f>[17]Hoja1!$N$12</f>
        <v>0</v>
      </c>
    </row>
    <row r="13" spans="1:19" s="8" customFormat="1" ht="54" customHeight="1">
      <c r="A13" s="37" t="s">
        <v>380</v>
      </c>
      <c r="B13" s="38" t="s">
        <v>381</v>
      </c>
      <c r="C13" s="37" t="s">
        <v>601</v>
      </c>
      <c r="D13" s="37" t="s">
        <v>33</v>
      </c>
      <c r="E13" s="37" t="s">
        <v>69</v>
      </c>
      <c r="F13" s="37" t="s">
        <v>372</v>
      </c>
      <c r="G13" s="37" t="s">
        <v>99</v>
      </c>
      <c r="H13" s="37" t="s">
        <v>373</v>
      </c>
      <c r="I13" s="95" t="s">
        <v>530</v>
      </c>
      <c r="J13" s="135">
        <f>+[1]VPS19!$L$13</f>
        <v>4</v>
      </c>
      <c r="K13" s="135">
        <f>+[17]Hoja1!$M$13</f>
        <v>3.65</v>
      </c>
      <c r="L13" s="135">
        <f>+[16]Hoja1!$L$13</f>
        <v>3.75</v>
      </c>
      <c r="M13" s="135" t="str">
        <f>+[16]Hoja1!$M$13</f>
        <v>x</v>
      </c>
      <c r="N13" s="61" t="str">
        <f>+[17]Hoja1!$N$13</f>
        <v>1r semestre: Dades de desembre 2022 a juny 2023  / 2n semestre: Dades de juliol a novembre 2023</v>
      </c>
    </row>
    <row r="14" spans="1:19" s="8" customFormat="1" ht="54" customHeight="1">
      <c r="A14" s="37" t="s">
        <v>427</v>
      </c>
      <c r="B14" s="38" t="s">
        <v>428</v>
      </c>
      <c r="C14" s="37" t="s">
        <v>601</v>
      </c>
      <c r="D14" s="37" t="s">
        <v>33</v>
      </c>
      <c r="E14" s="37" t="s">
        <v>69</v>
      </c>
      <c r="F14" s="37" t="s">
        <v>372</v>
      </c>
      <c r="G14" s="37" t="s">
        <v>99</v>
      </c>
      <c r="H14" s="37" t="s">
        <v>373</v>
      </c>
      <c r="I14" s="95" t="s">
        <v>530</v>
      </c>
      <c r="J14" s="135">
        <f>+[1]VPS19!$L$14</f>
        <v>3.62</v>
      </c>
      <c r="K14" s="135">
        <f>+[17]Hoja1!$M$14</f>
        <v>3.54</v>
      </c>
      <c r="L14" s="135">
        <f>+[16]Hoja1!$L$14</f>
        <v>3.75</v>
      </c>
      <c r="M14" s="135" t="str">
        <f>+[16]Hoja1!$M$14</f>
        <v>x</v>
      </c>
      <c r="N14" s="61" t="str">
        <f>+[17]Hoja1!$N$14</f>
        <v>1r semestre: Dades de desembre 2022 a juny 2023  / 2n semestre: Dades de juliol a novembre 2023</v>
      </c>
    </row>
    <row r="15" spans="1:19" s="8" customFormat="1" ht="54" customHeight="1">
      <c r="A15" s="37" t="s">
        <v>370</v>
      </c>
      <c r="B15" s="38" t="s">
        <v>371</v>
      </c>
      <c r="C15" s="37" t="s">
        <v>598</v>
      </c>
      <c r="D15" s="37" t="s">
        <v>33</v>
      </c>
      <c r="E15" s="37" t="s">
        <v>69</v>
      </c>
      <c r="F15" s="37" t="s">
        <v>372</v>
      </c>
      <c r="G15" s="37" t="s">
        <v>99</v>
      </c>
      <c r="H15" s="37" t="s">
        <v>373</v>
      </c>
      <c r="I15" s="95" t="s">
        <v>530</v>
      </c>
      <c r="J15" s="135">
        <f>+[1]VPS19!$L$15</f>
        <v>4</v>
      </c>
      <c r="K15" s="135">
        <f>+[17]Hoja1!$M$15</f>
        <v>4</v>
      </c>
      <c r="L15" s="135">
        <f>+[16]Hoja1!$L$15</f>
        <v>4</v>
      </c>
      <c r="M15" s="135" t="str">
        <f>+[16]Hoja1!$M$15</f>
        <v>x</v>
      </c>
      <c r="N15" s="61" t="str">
        <f>+[17]Hoja1!$N$15</f>
        <v>1r semestre: Dades de desembre 2022 a juny 2023  / 2n semestre: Dades de juliol a novembre 2023</v>
      </c>
    </row>
    <row r="16" spans="1:19" s="8" customFormat="1" ht="54" customHeight="1">
      <c r="A16" s="37" t="s">
        <v>380</v>
      </c>
      <c r="B16" s="38" t="s">
        <v>381</v>
      </c>
      <c r="C16" s="37" t="s">
        <v>598</v>
      </c>
      <c r="D16" s="37" t="s">
        <v>33</v>
      </c>
      <c r="E16" s="37" t="s">
        <v>69</v>
      </c>
      <c r="F16" s="37" t="s">
        <v>372</v>
      </c>
      <c r="G16" s="37" t="s">
        <v>99</v>
      </c>
      <c r="H16" s="37" t="s">
        <v>373</v>
      </c>
      <c r="I16" s="95" t="s">
        <v>530</v>
      </c>
      <c r="J16" s="135">
        <f>+[1]VPS19!$L$16</f>
        <v>4</v>
      </c>
      <c r="K16" s="135">
        <f>+[17]Hoja1!$M$16</f>
        <v>4</v>
      </c>
      <c r="L16" s="135">
        <f>+[16]Hoja1!$L$16</f>
        <v>4</v>
      </c>
      <c r="M16" s="135" t="str">
        <f>+[16]Hoja1!$M$16</f>
        <v>x</v>
      </c>
      <c r="N16" s="61" t="str">
        <f>+[17]Hoja1!$N$16</f>
        <v>1r semestre: Dades de desembre 2022 a juny 2023  / 2n semestre: Dades de juliol a novembre 2023</v>
      </c>
    </row>
    <row r="17" spans="1:14" s="8" customFormat="1" ht="54" customHeight="1">
      <c r="A17" s="37" t="s">
        <v>427</v>
      </c>
      <c r="B17" s="38" t="s">
        <v>428</v>
      </c>
      <c r="C17" s="37" t="s">
        <v>598</v>
      </c>
      <c r="D17" s="37" t="s">
        <v>33</v>
      </c>
      <c r="E17" s="37" t="s">
        <v>69</v>
      </c>
      <c r="F17" s="37" t="s">
        <v>372</v>
      </c>
      <c r="G17" s="37" t="s">
        <v>99</v>
      </c>
      <c r="H17" s="37" t="s">
        <v>373</v>
      </c>
      <c r="I17" s="95" t="s">
        <v>530</v>
      </c>
      <c r="J17" s="135">
        <f>+[1]VPS19!$L$17</f>
        <v>4</v>
      </c>
      <c r="K17" s="135">
        <f>+[17]Hoja1!$M$17</f>
        <v>3.2</v>
      </c>
      <c r="L17" s="135">
        <f>+[16]Hoja1!$L$17</f>
        <v>4</v>
      </c>
      <c r="M17" s="135" t="str">
        <f>+[16]Hoja1!$M$17</f>
        <v>x</v>
      </c>
      <c r="N17" s="61">
        <f>[17]Hoja1!$N$12</f>
        <v>0</v>
      </c>
    </row>
    <row r="18" spans="1:14" s="8" customFormat="1" ht="54" customHeight="1">
      <c r="A18" s="205" t="s">
        <v>383</v>
      </c>
      <c r="B18" s="206" t="s">
        <v>384</v>
      </c>
      <c r="C18" s="205" t="s">
        <v>605</v>
      </c>
      <c r="D18" s="205" t="s">
        <v>42</v>
      </c>
      <c r="E18" s="205" t="s">
        <v>34</v>
      </c>
      <c r="F18" s="207" t="s">
        <v>70</v>
      </c>
      <c r="G18" s="208" t="s">
        <v>71</v>
      </c>
      <c r="H18" s="209" t="s">
        <v>72</v>
      </c>
      <c r="I18" s="210" t="s">
        <v>530</v>
      </c>
      <c r="J18" s="407">
        <f>[17]Hoja1!$L$18</f>
        <v>0.97360000000000002</v>
      </c>
      <c r="K18" s="407"/>
      <c r="L18" s="410" t="str">
        <f>+[16]Hoja1!$L$18</f>
        <v>x</v>
      </c>
      <c r="M18" s="411"/>
      <c r="N18" s="211" t="str">
        <f>+[17]Hoja1!$N$18</f>
        <v>El 2122 es van fer 6 cursos de Singularis de 120h cada un, l'any 2223 s'han fet 2 cursos de sala de 250h cada un i 2 cursos de cuina de 320h. El comput d'hores el supera tot i que son menos cursos</v>
      </c>
    </row>
    <row r="19" spans="1:14" s="8" customFormat="1" ht="97.5" customHeight="1">
      <c r="A19" s="72" t="s">
        <v>430</v>
      </c>
      <c r="B19" s="77" t="s">
        <v>431</v>
      </c>
      <c r="C19" s="72" t="s">
        <v>311</v>
      </c>
      <c r="D19" s="72" t="s">
        <v>42</v>
      </c>
      <c r="E19" s="72" t="s">
        <v>34</v>
      </c>
      <c r="F19" s="72" t="s">
        <v>432</v>
      </c>
      <c r="G19" s="72" t="s">
        <v>433</v>
      </c>
      <c r="H19" s="72" t="s">
        <v>214</v>
      </c>
      <c r="I19" s="60">
        <v>0.79</v>
      </c>
      <c r="J19" s="408">
        <f>[17]Hoja1!$L$19</f>
        <v>0.85</v>
      </c>
      <c r="K19" s="409"/>
      <c r="L19" s="407">
        <f>+[16]Hoja1!$L$19</f>
        <v>0.76</v>
      </c>
      <c r="M19" s="407"/>
      <c r="N19" s="77" t="str">
        <f>[16]Hoja1!$N$19</f>
        <v xml:space="preserve">S'ha de tenir en compte que aquesta dada està basada en els perfils identificats (78% de la població d'alumnes titulats en la promoció 22-23), el que implica que és una dada de mínims. Hi ha perfils que no s'han pogut trobar que probablement augmentarien aquest percentatge. No es comptabilitza la població d'estudiants de la Xina, donat que la seva traçabilitat envers a tenir informació per a fer seguiment és pràcticament imposible. </v>
      </c>
    </row>
    <row r="20" spans="1:14" s="8" customFormat="1" ht="54" customHeight="1">
      <c r="A20" s="72" t="s">
        <v>496</v>
      </c>
      <c r="B20" s="77" t="s">
        <v>497</v>
      </c>
      <c r="C20" s="72" t="s">
        <v>311</v>
      </c>
      <c r="D20" s="72" t="s">
        <v>34</v>
      </c>
      <c r="E20" s="72" t="s">
        <v>34</v>
      </c>
      <c r="F20" s="72" t="s">
        <v>77</v>
      </c>
      <c r="G20" s="212" t="s">
        <v>78</v>
      </c>
      <c r="H20" s="72" t="s">
        <v>171</v>
      </c>
      <c r="I20" s="107" t="str">
        <f>[16]Hoja1!$I$20</f>
        <v>nd</v>
      </c>
      <c r="J20" s="289">
        <f>[16]Hoja1!$J$20</f>
        <v>7.36</v>
      </c>
      <c r="K20" s="289"/>
      <c r="L20" s="289">
        <f>[16]Hoja1!$L$20</f>
        <v>7.64</v>
      </c>
      <c r="M20" s="289"/>
      <c r="N20" s="77" t="str">
        <f>[16]Hoja1!$N$20</f>
        <v xml:space="preserve">. </v>
      </c>
    </row>
    <row r="21" spans="1:14" s="8" customFormat="1" ht="54" customHeight="1">
      <c r="A21" s="72" t="s">
        <v>499</v>
      </c>
      <c r="B21" s="77" t="s">
        <v>500</v>
      </c>
      <c r="C21" s="72" t="s">
        <v>311</v>
      </c>
      <c r="D21" s="72" t="s">
        <v>34</v>
      </c>
      <c r="E21" s="72" t="s">
        <v>34</v>
      </c>
      <c r="F21" s="72" t="s">
        <v>77</v>
      </c>
      <c r="G21" s="212" t="s">
        <v>78</v>
      </c>
      <c r="H21" s="72" t="s">
        <v>171</v>
      </c>
      <c r="I21" s="107" t="str">
        <f>[16]Hoja1!$I$21</f>
        <v>X</v>
      </c>
      <c r="J21" s="289">
        <f>[16]Hoja1!$J$21</f>
        <v>7.38</v>
      </c>
      <c r="K21" s="289"/>
      <c r="L21" s="289">
        <f>[16]Hoja1!$L$21</f>
        <v>7.45</v>
      </c>
      <c r="M21" s="289"/>
      <c r="N21" s="77">
        <f>[16]Hoja1!$N$21</f>
        <v>0</v>
      </c>
    </row>
  </sheetData>
  <mergeCells count="27">
    <mergeCell ref="J6:K6"/>
    <mergeCell ref="J7:K7"/>
    <mergeCell ref="J8:K8"/>
    <mergeCell ref="L6:M6"/>
    <mergeCell ref="L7:M7"/>
    <mergeCell ref="L8:M8"/>
    <mergeCell ref="A1:N1"/>
    <mergeCell ref="J3:K3"/>
    <mergeCell ref="L3:M3"/>
    <mergeCell ref="J4:K4"/>
    <mergeCell ref="J5:K5"/>
    <mergeCell ref="L4:M4"/>
    <mergeCell ref="L5:M5"/>
    <mergeCell ref="J20:K20"/>
    <mergeCell ref="L20:M20"/>
    <mergeCell ref="J21:K21"/>
    <mergeCell ref="L21:M21"/>
    <mergeCell ref="J9:K9"/>
    <mergeCell ref="J10:K10"/>
    <mergeCell ref="J11:K11"/>
    <mergeCell ref="J18:K18"/>
    <mergeCell ref="J19:K19"/>
    <mergeCell ref="L11:M11"/>
    <mergeCell ref="L18:M18"/>
    <mergeCell ref="L19:M19"/>
    <mergeCell ref="L10:M10"/>
    <mergeCell ref="L9:M9"/>
  </mergeCells>
  <conditionalFormatting sqref="I4:M7">
    <cfRule type="cellIs" dxfId="181" priority="50" operator="greaterThanOrEqual">
      <formula>0.9</formula>
    </cfRule>
    <cfRule type="cellIs" dxfId="180" priority="51" operator="between">
      <formula>0.9</formula>
      <formula>0.7</formula>
    </cfRule>
    <cfRule type="cellIs" dxfId="179" priority="52" operator="lessThan">
      <formula>0.7</formula>
    </cfRule>
  </conditionalFormatting>
  <conditionalFormatting sqref="I4:M21">
    <cfRule type="containsText" dxfId="178" priority="4" operator="containsText" text="x">
      <formula>NOT(ISERROR(SEARCH("x",I4)))</formula>
    </cfRule>
    <cfRule type="cellIs" dxfId="177" priority="5" operator="equal">
      <formula>"nd"</formula>
    </cfRule>
    <cfRule type="containsBlanks" dxfId="176" priority="6">
      <formula>LEN(TRIM(I4))=0</formula>
    </cfRule>
  </conditionalFormatting>
  <conditionalFormatting sqref="I8:M11">
    <cfRule type="cellIs" dxfId="175" priority="38" operator="greaterThanOrEqual">
      <formula>7</formula>
    </cfRule>
    <cfRule type="cellIs" dxfId="174" priority="39" operator="between">
      <formula>6</formula>
      <formula>7</formula>
    </cfRule>
    <cfRule type="cellIs" dxfId="173" priority="40" operator="lessThan">
      <formula>6</formula>
    </cfRule>
  </conditionalFormatting>
  <conditionalFormatting sqref="I12:M17">
    <cfRule type="cellIs" dxfId="172" priority="25" operator="greaterThanOrEqual">
      <formula>2</formula>
    </cfRule>
    <cfRule type="cellIs" dxfId="171" priority="26" operator="lessThanOrEqual">
      <formula>2</formula>
    </cfRule>
  </conditionalFormatting>
  <conditionalFormatting sqref="I18:M18">
    <cfRule type="cellIs" dxfId="170" priority="22" operator="greaterThanOrEqual">
      <formula>0.9</formula>
    </cfRule>
    <cfRule type="cellIs" dxfId="169" priority="23" operator="between">
      <formula>0.9</formula>
      <formula>0.8</formula>
    </cfRule>
    <cfRule type="cellIs" dxfId="168" priority="24" operator="lessThan">
      <formula>0.8</formula>
    </cfRule>
  </conditionalFormatting>
  <conditionalFormatting sqref="I19:M19">
    <cfRule type="cellIs" dxfId="167" priority="19" operator="greaterThanOrEqual">
      <formula>0.75</formula>
    </cfRule>
    <cfRule type="cellIs" dxfId="166" priority="20" operator="between">
      <formula>0.75</formula>
      <formula>0.6</formula>
    </cfRule>
    <cfRule type="cellIs" dxfId="165" priority="21" operator="lessThan">
      <formula>0.6</formula>
    </cfRule>
  </conditionalFormatting>
  <conditionalFormatting sqref="I20:M21">
    <cfRule type="cellIs" dxfId="164" priority="7" operator="greaterThanOrEqual">
      <formula>6</formula>
    </cfRule>
    <cfRule type="cellIs" dxfId="163" priority="8" operator="between">
      <formula>5</formula>
      <formula>6</formula>
    </cfRule>
    <cfRule type="cellIs" dxfId="162" priority="9" operator="lessThan">
      <formula>5</formula>
    </cfRule>
  </conditionalFormatting>
  <conditionalFormatting sqref="J19:K19">
    <cfRule type="cellIs" dxfId="161" priority="1" operator="greaterThanOrEqual">
      <formula>0.75</formula>
    </cfRule>
    <cfRule type="cellIs" dxfId="160" priority="2" operator="between">
      <formula>0.6</formula>
      <formula>0.75</formula>
    </cfRule>
    <cfRule type="cellIs" dxfId="159" priority="3" operator="lessThan">
      <formula>0.6</formula>
    </cfRule>
  </conditionalFormatting>
  <conditionalFormatting sqref="N4:N21">
    <cfRule type="cellIs" dxfId="158" priority="153" operator="equal">
      <formula>0</formula>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B3E19-14A5-4264-83B4-10885C521E49}">
  <sheetPr codeName="Hoja17">
    <tabColor rgb="FF94DDF4"/>
  </sheetPr>
  <dimension ref="A1:Q11"/>
  <sheetViews>
    <sheetView zoomScale="90" zoomScaleNormal="90" workbookViewId="0">
      <selection activeCell="L8" sqref="L8"/>
    </sheetView>
  </sheetViews>
  <sheetFormatPr defaultColWidth="11.42578125" defaultRowHeight="15"/>
  <cols>
    <col min="1" max="1" width="6.42578125" customWidth="1"/>
    <col min="2" max="2" width="51.140625" customWidth="1"/>
    <col min="5" max="5" width="12" bestFit="1" customWidth="1"/>
    <col min="12" max="12" width="72.7109375" style="28" customWidth="1"/>
  </cols>
  <sheetData>
    <row r="1" spans="1:17" s="5" customFormat="1" ht="69.75" customHeight="1">
      <c r="A1" s="352" t="s">
        <v>606</v>
      </c>
      <c r="B1" s="352"/>
      <c r="C1" s="352"/>
      <c r="D1" s="352"/>
      <c r="E1" s="352"/>
      <c r="F1" s="352"/>
      <c r="G1" s="352"/>
      <c r="H1" s="352"/>
      <c r="I1" s="352"/>
      <c r="J1" s="352"/>
      <c r="K1" s="352"/>
      <c r="L1" s="352"/>
    </row>
    <row r="2" spans="1:17" s="24" customFormat="1" ht="15.75">
      <c r="A2" s="56"/>
      <c r="B2" s="55"/>
      <c r="C2" s="56"/>
      <c r="D2" s="56"/>
      <c r="E2" s="56"/>
      <c r="F2" s="56"/>
      <c r="G2" s="56"/>
      <c r="H2" s="56"/>
      <c r="I2" s="56"/>
      <c r="J2" s="56"/>
      <c r="K2" s="56"/>
      <c r="L2" s="59"/>
    </row>
    <row r="3" spans="1:17" s="48" customFormat="1" ht="15.75">
      <c r="A3" s="47" t="s">
        <v>22</v>
      </c>
      <c r="B3" s="47" t="s">
        <v>23</v>
      </c>
      <c r="C3" s="47" t="s">
        <v>520</v>
      </c>
      <c r="D3" s="47" t="s">
        <v>521</v>
      </c>
      <c r="E3" s="47" t="s">
        <v>522</v>
      </c>
      <c r="F3" s="47" t="s">
        <v>26</v>
      </c>
      <c r="G3" s="47" t="s">
        <v>27</v>
      </c>
      <c r="H3" s="47" t="s">
        <v>28</v>
      </c>
      <c r="I3" s="63" t="s">
        <v>525</v>
      </c>
      <c r="J3" s="63" t="s">
        <v>526</v>
      </c>
      <c r="K3" s="63" t="s">
        <v>527</v>
      </c>
      <c r="L3" s="47"/>
      <c r="O3" s="49"/>
      <c r="P3" s="49"/>
      <c r="Q3" s="49"/>
    </row>
    <row r="4" spans="1:17" s="48" customFormat="1" ht="55.5" customHeight="1">
      <c r="A4" s="37" t="s">
        <v>443</v>
      </c>
      <c r="B4" s="38" t="s">
        <v>444</v>
      </c>
      <c r="C4" s="37" t="s">
        <v>558</v>
      </c>
      <c r="D4" s="37" t="s">
        <v>42</v>
      </c>
      <c r="E4" s="37" t="s">
        <v>34</v>
      </c>
      <c r="F4" s="52" t="s">
        <v>445</v>
      </c>
      <c r="G4" s="37" t="s">
        <v>446</v>
      </c>
      <c r="H4" s="37" t="s">
        <v>136</v>
      </c>
      <c r="I4" s="95">
        <v>0.68500000000000005</v>
      </c>
      <c r="J4" s="57">
        <f>[1]GCDTC15!$K$8</f>
        <v>0.68500000000000005</v>
      </c>
      <c r="K4" s="57">
        <f>+[18]Hoja1!$M$4</f>
        <v>0.60589999999999999</v>
      </c>
      <c r="L4" s="68"/>
      <c r="O4" s="49"/>
      <c r="P4" s="49"/>
      <c r="Q4" s="49"/>
    </row>
    <row r="5" spans="1:17" s="48" customFormat="1" ht="55.5" customHeight="1">
      <c r="A5" s="37" t="s">
        <v>440</v>
      </c>
      <c r="B5" s="38" t="s">
        <v>441</v>
      </c>
      <c r="C5" s="37" t="s">
        <v>137</v>
      </c>
      <c r="D5" s="37" t="s">
        <v>607</v>
      </c>
      <c r="E5" s="37" t="s">
        <v>34</v>
      </c>
      <c r="F5" s="37" t="s">
        <v>70</v>
      </c>
      <c r="G5" s="37" t="s">
        <v>316</v>
      </c>
      <c r="H5" s="37" t="s">
        <v>263</v>
      </c>
      <c r="I5" s="95" t="s">
        <v>530</v>
      </c>
      <c r="J5" s="57" t="str">
        <f>[1]GCDTC15!$L$7</f>
        <v>nd</v>
      </c>
      <c r="K5" s="57" t="str">
        <f>+[18]Hoja1!$M$5</f>
        <v>nd</v>
      </c>
      <c r="L5" s="68"/>
      <c r="O5" s="49"/>
      <c r="P5" s="49"/>
      <c r="Q5" s="49"/>
    </row>
    <row r="6" spans="1:17" s="48" customFormat="1" ht="55.5" customHeight="1">
      <c r="A6" s="37" t="s">
        <v>435</v>
      </c>
      <c r="B6" s="38" t="s">
        <v>436</v>
      </c>
      <c r="C6" s="37" t="s">
        <v>137</v>
      </c>
      <c r="D6" s="37" t="s">
        <v>267</v>
      </c>
      <c r="E6" s="37" t="s">
        <v>34</v>
      </c>
      <c r="F6" s="37" t="s">
        <v>437</v>
      </c>
      <c r="G6" s="37" t="s">
        <v>99</v>
      </c>
      <c r="H6" s="37" t="s">
        <v>438</v>
      </c>
      <c r="I6" s="155" t="s">
        <v>437</v>
      </c>
      <c r="J6" s="47" t="s">
        <v>437</v>
      </c>
      <c r="K6" s="57" t="str">
        <f>+[18]Hoja1!$M$6</f>
        <v>Si</v>
      </c>
      <c r="L6" s="68"/>
      <c r="O6" s="49"/>
      <c r="P6" s="49"/>
      <c r="Q6" s="49"/>
    </row>
    <row r="7" spans="1:17" s="8" customFormat="1" ht="63.75" customHeight="1">
      <c r="A7" s="72" t="s">
        <v>309</v>
      </c>
      <c r="B7" s="77" t="s">
        <v>310</v>
      </c>
      <c r="C7" s="72" t="s">
        <v>137</v>
      </c>
      <c r="D7" s="72" t="s">
        <v>42</v>
      </c>
      <c r="E7" s="72" t="s">
        <v>34</v>
      </c>
      <c r="F7" s="64" t="s">
        <v>57</v>
      </c>
      <c r="G7" s="72" t="s">
        <v>312</v>
      </c>
      <c r="H7" s="72" t="s">
        <v>65</v>
      </c>
      <c r="I7" s="95" t="s">
        <v>530</v>
      </c>
      <c r="J7" s="57" t="s">
        <v>530</v>
      </c>
      <c r="K7" s="57">
        <f>+[18]Hoja1!$M$8</f>
        <v>0.76670000000000005</v>
      </c>
      <c r="L7" s="77"/>
    </row>
    <row r="8" spans="1:17" ht="58.9" customHeight="1">
      <c r="A8" s="72" t="s">
        <v>219</v>
      </c>
      <c r="B8" s="77" t="s">
        <v>220</v>
      </c>
      <c r="C8" s="72" t="s">
        <v>137</v>
      </c>
      <c r="D8" s="72" t="s">
        <v>42</v>
      </c>
      <c r="E8" s="72" t="s">
        <v>34</v>
      </c>
      <c r="F8" s="284" t="s">
        <v>221</v>
      </c>
      <c r="G8" s="284"/>
      <c r="H8" s="284"/>
      <c r="I8" s="57" t="s">
        <v>530</v>
      </c>
      <c r="J8" s="67" t="str">
        <f>+[1]GCDTC15!$L$5</f>
        <v>nd</v>
      </c>
      <c r="K8" s="67" t="str">
        <f>+[18]Hoja1!$M$9</f>
        <v>nd</v>
      </c>
      <c r="L8" s="77"/>
    </row>
    <row r="9" spans="1:17" ht="58.9" customHeight="1">
      <c r="A9" s="72" t="s">
        <v>132</v>
      </c>
      <c r="B9" s="77" t="s">
        <v>133</v>
      </c>
      <c r="C9" s="72" t="s">
        <v>137</v>
      </c>
      <c r="D9" s="72" t="s">
        <v>42</v>
      </c>
      <c r="E9" s="72" t="s">
        <v>34</v>
      </c>
      <c r="F9" s="64" t="s">
        <v>134</v>
      </c>
      <c r="G9" s="72" t="s">
        <v>135</v>
      </c>
      <c r="H9" s="72" t="s">
        <v>136</v>
      </c>
      <c r="I9" s="95">
        <v>0</v>
      </c>
      <c r="J9" s="57">
        <f>+[1]GCDTC15!$L$4</f>
        <v>1</v>
      </c>
      <c r="K9" s="57">
        <f>+[18]Hoja1!$M$10</f>
        <v>1</v>
      </c>
      <c r="L9" s="77"/>
    </row>
    <row r="10" spans="1:17" ht="58.9" customHeight="1">
      <c r="A10" s="72" t="s">
        <v>486</v>
      </c>
      <c r="B10" s="77" t="s">
        <v>487</v>
      </c>
      <c r="C10" s="72" t="s">
        <v>137</v>
      </c>
      <c r="D10" s="72" t="s">
        <v>42</v>
      </c>
      <c r="E10" s="72" t="s">
        <v>34</v>
      </c>
      <c r="F10" s="64" t="s">
        <v>388</v>
      </c>
      <c r="G10" s="72" t="s">
        <v>484</v>
      </c>
      <c r="H10" s="72" t="s">
        <v>59</v>
      </c>
      <c r="I10" s="95" t="s">
        <v>530</v>
      </c>
      <c r="J10" s="57">
        <f>+[1]GCDTC15!$L$11</f>
        <v>0.53890000000000005</v>
      </c>
      <c r="K10" s="57">
        <f>+[18]Hoja1!$M$11</f>
        <v>0.48020000000000002</v>
      </c>
      <c r="L10" s="77"/>
    </row>
    <row r="11" spans="1:17" ht="58.9" customHeight="1">
      <c r="A11" s="72" t="s">
        <v>482</v>
      </c>
      <c r="B11" s="77" t="s">
        <v>483</v>
      </c>
      <c r="C11" s="72" t="s">
        <v>137</v>
      </c>
      <c r="D11" s="72" t="s">
        <v>42</v>
      </c>
      <c r="E11" s="72" t="s">
        <v>34</v>
      </c>
      <c r="F11" s="64" t="s">
        <v>388</v>
      </c>
      <c r="G11" s="72" t="s">
        <v>484</v>
      </c>
      <c r="H11" s="72" t="s">
        <v>59</v>
      </c>
      <c r="I11" s="95" t="s">
        <v>530</v>
      </c>
      <c r="J11" s="57">
        <f>+[1]GCDTC15!$L$10</f>
        <v>0.2858</v>
      </c>
      <c r="K11" s="57">
        <f>+[18]Hoja1!$M$12</f>
        <v>0.5</v>
      </c>
      <c r="L11" s="77"/>
    </row>
  </sheetData>
  <mergeCells count="2">
    <mergeCell ref="A1:L1"/>
    <mergeCell ref="F8:H8"/>
  </mergeCells>
  <conditionalFormatting sqref="I6">
    <cfRule type="containsBlanks" dxfId="157" priority="2">
      <formula>LEN(TRIM(I6))=0</formula>
    </cfRule>
    <cfRule type="cellIs" dxfId="156" priority="3" operator="equal">
      <formula>"nd"</formula>
    </cfRule>
  </conditionalFormatting>
  <conditionalFormatting sqref="I4:K4">
    <cfRule type="cellIs" dxfId="155" priority="25" operator="greaterThanOrEqual">
      <formula>0.55</formula>
    </cfRule>
    <cfRule type="cellIs" dxfId="154" priority="26" operator="between">
      <formula>0.5</formula>
      <formula>0.55</formula>
    </cfRule>
    <cfRule type="cellIs" dxfId="153" priority="27" operator="lessThan">
      <formula>0.5</formula>
    </cfRule>
  </conditionalFormatting>
  <conditionalFormatting sqref="I4:K5 J6:K6 I7:K11">
    <cfRule type="cellIs" dxfId="152" priority="7" operator="equal">
      <formula>"nd"</formula>
    </cfRule>
  </conditionalFormatting>
  <conditionalFormatting sqref="I4:K11">
    <cfRule type="containsText" dxfId="151" priority="1" operator="containsText" text="x">
      <formula>NOT(ISERROR(SEARCH("x",I4)))</formula>
    </cfRule>
  </conditionalFormatting>
  <conditionalFormatting sqref="I5:K5">
    <cfRule type="cellIs" dxfId="150" priority="20" operator="greaterThanOrEqual">
      <formula>0.9</formula>
    </cfRule>
    <cfRule type="cellIs" dxfId="149" priority="21" operator="between">
      <formula>0.9</formula>
      <formula>0.7</formula>
    </cfRule>
    <cfRule type="cellIs" dxfId="148" priority="22" operator="lessThan">
      <formula>0.7</formula>
    </cfRule>
  </conditionalFormatting>
  <conditionalFormatting sqref="I6:K6">
    <cfRule type="containsText" dxfId="147" priority="4" operator="containsText" text="NO">
      <formula>NOT(ISERROR(SEARCH("NO",I6)))</formula>
    </cfRule>
    <cfRule type="containsText" dxfId="146" priority="5" operator="containsText" text="SI">
      <formula>NOT(ISERROR(SEARCH("SI",I6)))</formula>
    </cfRule>
  </conditionalFormatting>
  <conditionalFormatting sqref="I7:K7">
    <cfRule type="cellIs" dxfId="145" priority="17" operator="greaterThanOrEqual">
      <formula>0.5</formula>
    </cfRule>
    <cfRule type="cellIs" dxfId="144" priority="18" operator="between">
      <formula>0.5</formula>
      <formula>0.4</formula>
    </cfRule>
    <cfRule type="cellIs" dxfId="143" priority="19" operator="lessThan">
      <formula>0.4</formula>
    </cfRule>
  </conditionalFormatting>
  <conditionalFormatting sqref="I9:K9">
    <cfRule type="cellIs" dxfId="142" priority="14" operator="greaterThanOrEqual">
      <formula>0.6</formula>
    </cfRule>
    <cfRule type="cellIs" dxfId="141" priority="15" operator="between">
      <formula>0.5</formula>
      <formula>0.6</formula>
    </cfRule>
    <cfRule type="cellIs" dxfId="140" priority="16" operator="lessThan">
      <formula>0.4</formula>
    </cfRule>
  </conditionalFormatting>
  <conditionalFormatting sqref="I10:K11">
    <cfRule type="cellIs" dxfId="139" priority="8" operator="greaterThanOrEqual">
      <formula>0.4</formula>
    </cfRule>
    <cfRule type="cellIs" dxfId="138" priority="9" operator="between">
      <formula>0.4</formula>
      <formula>0.3</formula>
    </cfRule>
    <cfRule type="cellIs" dxfId="137" priority="10" operator="lessThan">
      <formula>0.3</formula>
    </cfRule>
  </conditionalFormatting>
  <conditionalFormatting sqref="J6:K6 I4:K5 I7:K11">
    <cfRule type="containsBlanks" dxfId="136" priority="6">
      <formula>LEN(TRIM(I4))=0</formula>
    </cfRule>
  </conditionalFormatting>
  <conditionalFormatting sqref="L7:L11">
    <cfRule type="cellIs" dxfId="135" priority="32" operator="equal">
      <formula>0</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8">
    <tabColor theme="5"/>
  </sheetPr>
  <dimension ref="A1:U10"/>
  <sheetViews>
    <sheetView zoomScaleNormal="100" zoomScaleSheetLayoutView="50" workbookViewId="0">
      <selection activeCell="A8" sqref="A8"/>
    </sheetView>
  </sheetViews>
  <sheetFormatPr defaultColWidth="11.42578125" defaultRowHeight="15"/>
  <cols>
    <col min="1" max="1" width="6.42578125" customWidth="1"/>
    <col min="2" max="2" width="51.140625" customWidth="1"/>
    <col min="4" max="4" width="11.42578125" style="11"/>
    <col min="5" max="5" width="12" style="11" bestFit="1" customWidth="1"/>
    <col min="6" max="15" width="11.42578125" style="11"/>
    <col min="16" max="16" width="89.7109375" style="11" customWidth="1"/>
  </cols>
  <sheetData>
    <row r="1" spans="1:21" s="5" customFormat="1" ht="69.75" customHeight="1">
      <c r="A1" s="352" t="s">
        <v>608</v>
      </c>
      <c r="B1" s="352"/>
      <c r="C1" s="352"/>
      <c r="D1" s="352"/>
      <c r="E1" s="352"/>
      <c r="F1" s="352"/>
      <c r="G1" s="352"/>
      <c r="H1" s="352"/>
      <c r="I1" s="352"/>
      <c r="J1" s="352"/>
      <c r="K1" s="352"/>
      <c r="L1" s="352"/>
      <c r="M1" s="352"/>
      <c r="N1" s="352"/>
      <c r="O1" s="352"/>
      <c r="P1" s="352"/>
    </row>
    <row r="2" spans="1:21" s="24" customFormat="1" ht="15.75">
      <c r="A2" s="56"/>
      <c r="B2" s="55"/>
      <c r="C2" s="56"/>
      <c r="D2" s="56"/>
      <c r="E2" s="56"/>
      <c r="F2" s="56"/>
      <c r="G2" s="56"/>
      <c r="H2" s="56"/>
      <c r="I2" s="56"/>
      <c r="J2" s="56"/>
      <c r="K2" s="56"/>
      <c r="L2" s="56"/>
      <c r="M2" s="56"/>
      <c r="N2" s="56"/>
      <c r="O2" s="56"/>
      <c r="P2" s="56"/>
    </row>
    <row r="3" spans="1:21" s="24" customFormat="1" ht="15.75">
      <c r="A3" s="56"/>
      <c r="B3" s="55"/>
      <c r="C3" s="56"/>
      <c r="D3" s="56"/>
      <c r="E3" s="56"/>
      <c r="F3" s="56"/>
      <c r="G3" s="56"/>
      <c r="H3" s="56"/>
      <c r="I3" s="56"/>
      <c r="J3" s="56"/>
      <c r="K3" s="56"/>
      <c r="L3" s="56"/>
      <c r="M3" s="56"/>
      <c r="N3" s="56"/>
      <c r="O3" s="56"/>
      <c r="P3" s="56"/>
    </row>
    <row r="4" spans="1:21" s="48" customFormat="1" ht="15.75">
      <c r="A4" s="47" t="s">
        <v>22</v>
      </c>
      <c r="B4" s="47" t="s">
        <v>23</v>
      </c>
      <c r="C4" s="47" t="s">
        <v>520</v>
      </c>
      <c r="D4" s="47" t="s">
        <v>521</v>
      </c>
      <c r="E4" s="47" t="s">
        <v>522</v>
      </c>
      <c r="F4" s="47" t="s">
        <v>26</v>
      </c>
      <c r="G4" s="47" t="s">
        <v>27</v>
      </c>
      <c r="H4" s="47" t="s">
        <v>28</v>
      </c>
      <c r="I4" s="98" t="s">
        <v>525</v>
      </c>
      <c r="J4" s="375" t="s">
        <v>526</v>
      </c>
      <c r="K4" s="376"/>
      <c r="L4" s="376"/>
      <c r="M4" s="393" t="s">
        <v>527</v>
      </c>
      <c r="N4" s="393"/>
      <c r="O4" s="393"/>
      <c r="P4" s="68" t="s">
        <v>552</v>
      </c>
      <c r="S4" s="49"/>
      <c r="T4" s="49"/>
      <c r="U4" s="49"/>
    </row>
    <row r="5" spans="1:21" s="8" customFormat="1" ht="54" customHeight="1">
      <c r="A5" s="37" t="s">
        <v>31</v>
      </c>
      <c r="B5" s="38" t="s">
        <v>32</v>
      </c>
      <c r="C5" s="37" t="s">
        <v>311</v>
      </c>
      <c r="D5" s="37" t="s">
        <v>33</v>
      </c>
      <c r="E5" s="37" t="s">
        <v>34</v>
      </c>
      <c r="F5" s="37" t="s">
        <v>77</v>
      </c>
      <c r="G5" s="37" t="s">
        <v>78</v>
      </c>
      <c r="H5" s="37" t="s">
        <v>171</v>
      </c>
      <c r="I5" s="95">
        <v>7.55</v>
      </c>
      <c r="J5" s="293">
        <f>AVERAGE('INDICADORS SECUNDARIS'!K96:K97,'INDICADORS SECUNDARIS'!K99:K108,'INDICADORS SECUNDARIS'!K110:K117,'INDICADORS SECUNDARIS'!K118:K120)</f>
        <v>7.147368421052632</v>
      </c>
      <c r="K5" s="294"/>
      <c r="L5" s="295"/>
      <c r="M5" s="293">
        <f>+[19]STIC20!$N$5</f>
        <v>7.24</v>
      </c>
      <c r="N5" s="294"/>
      <c r="O5" s="295"/>
      <c r="P5" s="61">
        <f>+[19]STIC20!$Q$5</f>
        <v>0</v>
      </c>
    </row>
    <row r="6" spans="1:21" s="8" customFormat="1" ht="54" customHeight="1">
      <c r="A6" s="37" t="s">
        <v>49</v>
      </c>
      <c r="B6" s="38" t="s">
        <v>50</v>
      </c>
      <c r="C6" s="37" t="s">
        <v>311</v>
      </c>
      <c r="D6" s="37" t="s">
        <v>33</v>
      </c>
      <c r="E6" s="37" t="s">
        <v>43</v>
      </c>
      <c r="F6" s="37" t="s">
        <v>51</v>
      </c>
      <c r="G6" s="37" t="s">
        <v>52</v>
      </c>
      <c r="H6" s="37" t="s">
        <v>53</v>
      </c>
      <c r="I6" s="95" t="s">
        <v>530</v>
      </c>
      <c r="J6" s="65">
        <v>9.31</v>
      </c>
      <c r="K6" s="65">
        <v>9.24</v>
      </c>
      <c r="L6" s="65">
        <v>9.8800000000000008</v>
      </c>
      <c r="M6" s="65">
        <f>+[19]STIC20!$N$8</f>
        <v>13.09</v>
      </c>
      <c r="N6" s="65">
        <f>+[19]STIC20!$O$8</f>
        <v>10.99</v>
      </c>
      <c r="O6" s="65">
        <f>+[19]STIC20!$P$8</f>
        <v>10.89</v>
      </c>
      <c r="P6" s="61">
        <f>+[19]STIC20!$Q$8</f>
        <v>0</v>
      </c>
    </row>
    <row r="7" spans="1:21" s="8" customFormat="1" ht="53.25" customHeight="1">
      <c r="A7" s="37" t="s">
        <v>40</v>
      </c>
      <c r="B7" s="38" t="s">
        <v>41</v>
      </c>
      <c r="C7" s="37" t="s">
        <v>311</v>
      </c>
      <c r="D7" s="37" t="s">
        <v>42</v>
      </c>
      <c r="E7" s="75" t="s">
        <v>43</v>
      </c>
      <c r="F7" s="52" t="s">
        <v>44</v>
      </c>
      <c r="G7" s="37" t="s">
        <v>45</v>
      </c>
      <c r="H7" s="37" t="s">
        <v>46</v>
      </c>
      <c r="I7" s="95">
        <v>0.92300000000000004</v>
      </c>
      <c r="J7" s="88">
        <v>0.98509999999999998</v>
      </c>
      <c r="K7" s="88">
        <v>0.98440000000000005</v>
      </c>
      <c r="L7" s="67">
        <v>0.99360000000000004</v>
      </c>
      <c r="M7" s="88">
        <f>+[19]STIC20!$N$6</f>
        <v>0.98699999999999999</v>
      </c>
      <c r="N7" s="88" t="str">
        <f>+[19]STIC20!$O$6</f>
        <v>97,97
9
%</v>
      </c>
      <c r="O7" s="67">
        <f>+[19]STIC20!$P$6</f>
        <v>0.99400999999999995</v>
      </c>
      <c r="P7" s="61">
        <f>+[19]STIC20!$Q$6</f>
        <v>0</v>
      </c>
    </row>
    <row r="8" spans="1:21" ht="45.75" customHeight="1">
      <c r="A8" s="37" t="s">
        <v>168</v>
      </c>
      <c r="B8" s="38" t="s">
        <v>609</v>
      </c>
      <c r="C8" s="37" t="s">
        <v>311</v>
      </c>
      <c r="D8" s="37" t="s">
        <v>33</v>
      </c>
      <c r="E8" s="37" t="s">
        <v>170</v>
      </c>
      <c r="F8" s="37" t="s">
        <v>171</v>
      </c>
      <c r="G8" s="37" t="s">
        <v>172</v>
      </c>
      <c r="H8" s="37" t="s">
        <v>165</v>
      </c>
      <c r="I8" s="95">
        <v>6</v>
      </c>
      <c r="J8" s="307">
        <v>6</v>
      </c>
      <c r="K8" s="308"/>
      <c r="L8" s="309"/>
      <c r="M8" s="307">
        <f>+[19]STIC20!$N$7</f>
        <v>5</v>
      </c>
      <c r="N8" s="308"/>
      <c r="O8" s="309"/>
      <c r="P8" s="87">
        <f>+[19]STIC20!$Q$7</f>
        <v>0</v>
      </c>
    </row>
    <row r="9" spans="1:21" ht="45.75" customHeight="1">
      <c r="A9" s="37" t="s">
        <v>502</v>
      </c>
      <c r="B9" s="38" t="s">
        <v>503</v>
      </c>
      <c r="C9" s="37" t="s">
        <v>311</v>
      </c>
      <c r="D9" s="37" t="s">
        <v>42</v>
      </c>
      <c r="E9" s="37" t="s">
        <v>69</v>
      </c>
      <c r="F9" s="37">
        <v>1</v>
      </c>
      <c r="G9" s="37" t="s">
        <v>484</v>
      </c>
      <c r="H9" s="37" t="s">
        <v>59</v>
      </c>
      <c r="I9" s="174" t="str">
        <f>[19]STIC20!$J$9</f>
        <v>nd</v>
      </c>
      <c r="J9" s="302" t="str">
        <f>[19]STIC20!$K$9</f>
        <v>nd</v>
      </c>
      <c r="K9" s="304"/>
      <c r="L9" s="213" t="str">
        <f>[19]STIC20!$M$9</f>
        <v>nd</v>
      </c>
      <c r="M9" s="302">
        <f>[19]STIC20!$N$9</f>
        <v>1</v>
      </c>
      <c r="N9" s="303"/>
      <c r="O9" s="304"/>
      <c r="P9" s="87">
        <f>[19]STIC20!$Q$9</f>
        <v>0</v>
      </c>
    </row>
    <row r="10" spans="1:21">
      <c r="D10"/>
      <c r="E10"/>
      <c r="F10"/>
      <c r="G10"/>
      <c r="H10"/>
      <c r="I10"/>
      <c r="J10"/>
      <c r="K10"/>
      <c r="L10"/>
      <c r="M10"/>
      <c r="N10"/>
      <c r="O10"/>
      <c r="P10"/>
    </row>
  </sheetData>
  <mergeCells count="9">
    <mergeCell ref="J9:K9"/>
    <mergeCell ref="A1:P1"/>
    <mergeCell ref="J4:L4"/>
    <mergeCell ref="J5:L5"/>
    <mergeCell ref="J8:L8"/>
    <mergeCell ref="M4:O4"/>
    <mergeCell ref="M5:O5"/>
    <mergeCell ref="M8:O8"/>
    <mergeCell ref="M9:O9"/>
  </mergeCells>
  <conditionalFormatting sqref="I9:J9 L9:M9">
    <cfRule type="containsText" dxfId="134" priority="1" operator="containsText" text="x">
      <formula>NOT(ISERROR(SEARCH("x",I9)))</formula>
    </cfRule>
    <cfRule type="cellIs" dxfId="133" priority="2" operator="equal">
      <formula>"nd"</formula>
    </cfRule>
    <cfRule type="containsBlanks" dxfId="132" priority="3">
      <formula>LEN(TRIM(I9))=0</formula>
    </cfRule>
    <cfRule type="cellIs" dxfId="131" priority="4" operator="between">
      <formula>1</formula>
      <formula>0.41</formula>
    </cfRule>
    <cfRule type="cellIs" dxfId="130" priority="5" operator="between">
      <formula>0.3</formula>
      <formula>0.4</formula>
    </cfRule>
    <cfRule type="cellIs" dxfId="129" priority="6" operator="lessThan">
      <formula>0.3</formula>
    </cfRule>
  </conditionalFormatting>
  <conditionalFormatting sqref="I5:O5">
    <cfRule type="cellIs" dxfId="128" priority="21" operator="greaterThanOrEqual">
      <formula>6</formula>
    </cfRule>
    <cfRule type="cellIs" dxfId="127" priority="22" operator="between">
      <formula>5</formula>
      <formula>6</formula>
    </cfRule>
    <cfRule type="cellIs" dxfId="126" priority="23" operator="lessThan">
      <formula>5</formula>
    </cfRule>
  </conditionalFormatting>
  <conditionalFormatting sqref="I5:O8">
    <cfRule type="containsText" dxfId="125" priority="7" operator="containsText" text="x">
      <formula>NOT(ISERROR(SEARCH("x",I5)))</formula>
    </cfRule>
    <cfRule type="cellIs" dxfId="124" priority="8" operator="equal">
      <formula>"nd"</formula>
    </cfRule>
    <cfRule type="containsBlanks" dxfId="123" priority="9">
      <formula>LEN(TRIM(I5))=0</formula>
    </cfRule>
  </conditionalFormatting>
  <conditionalFormatting sqref="I6:O6">
    <cfRule type="cellIs" dxfId="122" priority="16" operator="lessThan">
      <formula>48</formula>
    </cfRule>
    <cfRule type="cellIs" dxfId="121" priority="17" operator="between">
      <formula>48</formula>
      <formula>72</formula>
    </cfRule>
    <cfRule type="cellIs" dxfId="120" priority="18" operator="greaterThan">
      <formula>72</formula>
    </cfRule>
  </conditionalFormatting>
  <conditionalFormatting sqref="I7:O7">
    <cfRule type="cellIs" dxfId="119" priority="13" operator="greaterThanOrEqual">
      <formula>0.7</formula>
    </cfRule>
    <cfRule type="cellIs" dxfId="118" priority="14" operator="between">
      <formula>0.7</formula>
      <formula>0.6</formula>
    </cfRule>
    <cfRule type="cellIs" dxfId="117" priority="15" operator="lessThan">
      <formula>0.6</formula>
    </cfRule>
  </conditionalFormatting>
  <conditionalFormatting sqref="I8:O8">
    <cfRule type="cellIs" dxfId="116" priority="10" operator="lessThanOrEqual">
      <formula>5</formula>
    </cfRule>
    <cfRule type="cellIs" dxfId="115" priority="11" operator="between">
      <formula>5</formula>
      <formula>10</formula>
    </cfRule>
    <cfRule type="cellIs" dxfId="114" priority="12" operator="greaterThan">
      <formula>10</formula>
    </cfRule>
  </conditionalFormatting>
  <conditionalFormatting sqref="P5:P9">
    <cfRule type="cellIs" dxfId="113" priority="84" operator="equal">
      <formula>0</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tabColor theme="5"/>
  </sheetPr>
  <dimension ref="A1:U30"/>
  <sheetViews>
    <sheetView zoomScale="70" zoomScaleNormal="70" workbookViewId="0">
      <selection activeCell="M7" sqref="M7:O7"/>
    </sheetView>
  </sheetViews>
  <sheetFormatPr defaultColWidth="11.42578125" defaultRowHeight="15"/>
  <cols>
    <col min="1" max="1" width="6.42578125" customWidth="1"/>
    <col min="2" max="2" width="51.140625" customWidth="1"/>
    <col min="3" max="4" width="11.42578125" style="11"/>
    <col min="5" max="5" width="12" style="11" bestFit="1" customWidth="1"/>
    <col min="6" max="9" width="11.42578125" style="11"/>
    <col min="10" max="15" width="9" style="11" customWidth="1"/>
    <col min="16" max="16" width="73" customWidth="1"/>
  </cols>
  <sheetData>
    <row r="1" spans="1:21" s="5" customFormat="1" ht="69.75" customHeight="1">
      <c r="A1" s="352" t="s">
        <v>610</v>
      </c>
      <c r="B1" s="352"/>
      <c r="C1" s="352"/>
      <c r="D1" s="352"/>
      <c r="E1" s="352"/>
      <c r="F1" s="352"/>
      <c r="G1" s="352"/>
      <c r="H1" s="352"/>
      <c r="I1" s="352"/>
      <c r="J1" s="352"/>
      <c r="K1" s="352"/>
      <c r="L1" s="352"/>
      <c r="M1" s="352"/>
      <c r="N1" s="352"/>
      <c r="O1" s="352"/>
      <c r="P1" s="352"/>
    </row>
    <row r="2" spans="1:21" s="24" customFormat="1" ht="15.75">
      <c r="A2" s="56"/>
      <c r="B2" s="55"/>
      <c r="C2" s="56"/>
      <c r="D2" s="56"/>
      <c r="E2" s="56"/>
      <c r="F2" s="56"/>
      <c r="G2" s="56"/>
      <c r="H2" s="56"/>
      <c r="I2" s="56"/>
      <c r="J2" s="56"/>
      <c r="K2" s="56"/>
      <c r="L2" s="56"/>
      <c r="M2" s="56"/>
      <c r="N2" s="56"/>
      <c r="O2" s="56"/>
      <c r="P2" s="54"/>
    </row>
    <row r="3" spans="1:21" s="24" customFormat="1" ht="15.75">
      <c r="A3" s="56"/>
      <c r="B3" s="55"/>
      <c r="C3" s="56"/>
      <c r="D3" s="56"/>
      <c r="E3" s="56"/>
      <c r="F3" s="56"/>
      <c r="G3" s="56"/>
      <c r="H3" s="56"/>
      <c r="I3" s="56"/>
      <c r="J3" s="56"/>
      <c r="K3" s="56"/>
      <c r="L3" s="56"/>
      <c r="M3" s="56"/>
      <c r="N3" s="56"/>
      <c r="O3" s="56"/>
      <c r="P3" s="54"/>
    </row>
    <row r="4" spans="1:21" s="48" customFormat="1" ht="18" customHeight="1">
      <c r="A4" s="47" t="s">
        <v>22</v>
      </c>
      <c r="B4" s="47" t="s">
        <v>23</v>
      </c>
      <c r="C4" s="47" t="s">
        <v>520</v>
      </c>
      <c r="D4" s="47" t="s">
        <v>521</v>
      </c>
      <c r="E4" s="47" t="s">
        <v>522</v>
      </c>
      <c r="F4" s="47" t="s">
        <v>26</v>
      </c>
      <c r="G4" s="47" t="s">
        <v>27</v>
      </c>
      <c r="H4" s="47" t="s">
        <v>28</v>
      </c>
      <c r="I4" s="47" t="s">
        <v>525</v>
      </c>
      <c r="J4" s="371" t="s">
        <v>526</v>
      </c>
      <c r="K4" s="372"/>
      <c r="L4" s="373"/>
      <c r="M4" s="367" t="s">
        <v>527</v>
      </c>
      <c r="N4" s="392"/>
      <c r="O4" s="368"/>
      <c r="P4" s="47" t="s">
        <v>552</v>
      </c>
      <c r="S4" s="49"/>
      <c r="T4" s="49"/>
      <c r="U4" s="49"/>
    </row>
    <row r="5" spans="1:21" s="8" customFormat="1" ht="72.75" customHeight="1">
      <c r="A5" s="37" t="s">
        <v>55</v>
      </c>
      <c r="B5" s="38" t="s">
        <v>56</v>
      </c>
      <c r="C5" s="37" t="s">
        <v>311</v>
      </c>
      <c r="D5" s="37" t="s">
        <v>42</v>
      </c>
      <c r="E5" s="37" t="s">
        <v>43</v>
      </c>
      <c r="F5" s="37" t="s">
        <v>57</v>
      </c>
      <c r="G5" s="37" t="s">
        <v>58</v>
      </c>
      <c r="H5" s="37" t="s">
        <v>292</v>
      </c>
      <c r="I5" s="155">
        <f>16/40</f>
        <v>0.4</v>
      </c>
      <c r="J5" s="165">
        <f>22/29</f>
        <v>0.75862068965517238</v>
      </c>
      <c r="K5" s="165">
        <f>22/29</f>
        <v>0.75862068965517238</v>
      </c>
      <c r="L5" s="166">
        <f>+[1]GQM24!$N$5</f>
        <v>0.75700000000000001</v>
      </c>
      <c r="M5" s="165">
        <f>+[20]Hoja1!$M$6</f>
        <v>0.52</v>
      </c>
      <c r="N5" s="165">
        <f>+[20]Hoja1!$N$6</f>
        <v>0.48</v>
      </c>
      <c r="O5" s="166">
        <f>+[20]Hoja1!$O$6</f>
        <v>0.66</v>
      </c>
      <c r="P5" s="61" t="str">
        <f>[20]Hoja1!$P$6</f>
        <v>1T: Hi ha 20 OPM provinent de l'auditoria externa del 22-23. Es desestima 1 i es tanquen 10/19. Les OPM que no estan tancades hi ha 3 pendents i 6 en procès.
2T: S'han afegit 7 OPM de la auditoria externa de 23-24. En total son 27 OPM de l'auditoria externa entre 22/23 i 23/24. Hi ha 6 en procés, 6 pendents i 1 desestimada. Resultant ser 13/27. Per al 3T es prevé que aquest número millori.
3T: Des de l'auditoria externa de 22/23 S'han tancat 18 OPM de 27 entrades: 3 estan pendents, 5 en procés i 1 ha estat desestimada.</v>
      </c>
    </row>
    <row r="6" spans="1:21" s="8" customFormat="1" ht="72.75" customHeight="1">
      <c r="A6" s="37" t="s">
        <v>61</v>
      </c>
      <c r="B6" s="38" t="s">
        <v>62</v>
      </c>
      <c r="C6" s="37" t="s">
        <v>311</v>
      </c>
      <c r="D6" s="37" t="s">
        <v>42</v>
      </c>
      <c r="E6" s="37" t="s">
        <v>34</v>
      </c>
      <c r="F6" s="37" t="s">
        <v>63</v>
      </c>
      <c r="G6" s="37" t="s">
        <v>64</v>
      </c>
      <c r="H6" s="37" t="s">
        <v>65</v>
      </c>
      <c r="I6" s="155">
        <f>1/7</f>
        <v>0.14285714285714285</v>
      </c>
      <c r="J6" s="412">
        <f>+[1]GQM24!$L$6</f>
        <v>0.66669999999999996</v>
      </c>
      <c r="K6" s="413"/>
      <c r="L6" s="414"/>
      <c r="M6" s="412">
        <f>+[20]Hoja1!$M$7</f>
        <v>1</v>
      </c>
      <c r="N6" s="413"/>
      <c r="O6" s="414"/>
      <c r="P6" s="38" t="str">
        <f>[20]Hoja1!$P$7</f>
        <v>S'han tancat els objectius de qualitat pendents. Al proper curs acadèmic 24-25 caldrà treballar amb els nous objectius derivats del pla estratègic.</v>
      </c>
    </row>
    <row r="7" spans="1:21" s="8" customFormat="1" ht="72.75" customHeight="1">
      <c r="A7" s="37" t="s">
        <v>351</v>
      </c>
      <c r="B7" s="38" t="s">
        <v>352</v>
      </c>
      <c r="C7" s="37" t="s">
        <v>311</v>
      </c>
      <c r="D7" s="37" t="s">
        <v>42</v>
      </c>
      <c r="E7" s="37" t="s">
        <v>34</v>
      </c>
      <c r="F7" s="37" t="s">
        <v>63</v>
      </c>
      <c r="G7" s="37" t="s">
        <v>64</v>
      </c>
      <c r="H7" s="37" t="s">
        <v>65</v>
      </c>
      <c r="I7" s="155">
        <f>19/89</f>
        <v>0.21348314606741572</v>
      </c>
      <c r="J7" s="412">
        <f>+[1]GQM24!$L$7</f>
        <v>0.6694</v>
      </c>
      <c r="K7" s="413"/>
      <c r="L7" s="414"/>
      <c r="M7" s="412">
        <f>+[20]Hoja1!$M$8</f>
        <v>0.44209999999999999</v>
      </c>
      <c r="N7" s="413"/>
      <c r="O7" s="414"/>
      <c r="P7" s="38" t="str">
        <f>[20]Hoja1!$P$8</f>
        <v>S'han proposat més propostes de millora durant el segon trimestre que fa que moltes encara es trobin en curs de cara a finalitzar-se al proper curs acadèmic.</v>
      </c>
    </row>
    <row r="8" spans="1:21" s="8" customFormat="1" ht="72.75" customHeight="1">
      <c r="A8" s="37" t="s">
        <v>459</v>
      </c>
      <c r="B8" s="38" t="s">
        <v>460</v>
      </c>
      <c r="C8" s="37" t="s">
        <v>311</v>
      </c>
      <c r="D8" s="37" t="s">
        <v>42</v>
      </c>
      <c r="E8" s="37" t="s">
        <v>43</v>
      </c>
      <c r="F8" s="74">
        <v>0</v>
      </c>
      <c r="G8" s="37" t="s">
        <v>236</v>
      </c>
      <c r="H8" s="37" t="s">
        <v>258</v>
      </c>
      <c r="I8" s="155">
        <v>0</v>
      </c>
      <c r="J8" s="167">
        <v>0</v>
      </c>
      <c r="K8" s="168">
        <v>0</v>
      </c>
      <c r="L8" s="167">
        <v>0</v>
      </c>
      <c r="M8" s="167">
        <f>+[20]Hoja1!$M$4</f>
        <v>0</v>
      </c>
      <c r="N8" s="168">
        <f>+[20]Hoja1!$N$4</f>
        <v>0</v>
      </c>
      <c r="O8" s="167">
        <f>+[20]Hoja1!$O$4</f>
        <v>0</v>
      </c>
      <c r="P8" s="115" t="str">
        <f>[20]Hoja1!$P$4</f>
        <v>T1-Totes les peticions s'han tancat amb evidències
T2-No s'han registrat entrades al canal de peticions.
T3- Les peticions s'han tancat amb evidències correctament</v>
      </c>
    </row>
    <row r="9" spans="1:21" s="8" customFormat="1" ht="72.75" customHeight="1">
      <c r="A9" s="37" t="s">
        <v>462</v>
      </c>
      <c r="B9" s="38" t="s">
        <v>463</v>
      </c>
      <c r="C9" s="37" t="s">
        <v>311</v>
      </c>
      <c r="D9" s="37" t="s">
        <v>33</v>
      </c>
      <c r="E9" s="37" t="s">
        <v>43</v>
      </c>
      <c r="F9" s="37" t="s">
        <v>611</v>
      </c>
      <c r="G9" s="37" t="s">
        <v>612</v>
      </c>
      <c r="H9" s="37" t="s">
        <v>194</v>
      </c>
      <c r="I9" s="95">
        <v>36.36</v>
      </c>
      <c r="J9" s="169">
        <f>(42+42+42+42+38+3)/6</f>
        <v>34.833333333333336</v>
      </c>
      <c r="K9" s="169">
        <f>(3+3+5+2+34+34+12)/7</f>
        <v>13.285714285714286</v>
      </c>
      <c r="L9" s="171">
        <f>+[1]GQM24!$N$9</f>
        <v>25</v>
      </c>
      <c r="M9" s="169">
        <f>+[20]Hoja1!$M$5</f>
        <v>3</v>
      </c>
      <c r="N9" s="169" t="str">
        <f>+[20]Hoja1!$N$5</f>
        <v>nd</v>
      </c>
      <c r="O9" s="171">
        <f>+[20]Hoja1!$O$5</f>
        <v>28</v>
      </c>
      <c r="P9" s="114" t="str">
        <f>[20]Hoja1!$P$5</f>
        <v>1T-Ha augmentat el rati de dies per la següent raó: Queixes significatives que precisen un tancament més exhaustiu i més temps de gestió. S'han requerit diverses accions (reunions amb l'alumne i altres departaments) que han fet necessari més temps per a tancar-les.
2T- No s'han registrat entrades al canal de peticions.
3T - S'han registrat tres peticions, de les quals dues estaven relacionades amb temes més sensibles i han requerit més temps per ser tancades correctament (34 i 49 dies, respectivament). La tercera ha estat gestionada en només un dia.</v>
      </c>
    </row>
    <row r="10" spans="1:21" ht="72.75" customHeight="1">
      <c r="A10" s="37" t="s">
        <v>468</v>
      </c>
      <c r="B10" s="38" t="s">
        <v>469</v>
      </c>
      <c r="C10" s="37" t="s">
        <v>613</v>
      </c>
      <c r="D10" s="37" t="s">
        <v>42</v>
      </c>
      <c r="E10" s="37" t="s">
        <v>69</v>
      </c>
      <c r="F10" s="37" t="s">
        <v>356</v>
      </c>
      <c r="G10" s="37" t="s">
        <v>357</v>
      </c>
      <c r="H10" s="37" t="s">
        <v>136</v>
      </c>
      <c r="I10" s="155">
        <f>65/101</f>
        <v>0.64356435643564358</v>
      </c>
      <c r="J10" s="415">
        <v>0.94</v>
      </c>
      <c r="K10" s="416"/>
      <c r="L10" s="170">
        <f>+[1]GQM24!$N$10</f>
        <v>1</v>
      </c>
      <c r="M10" s="417">
        <f>+[20]Hoja1!$M$9</f>
        <v>1</v>
      </c>
      <c r="N10" s="418"/>
      <c r="O10" s="170">
        <f>+[20]Hoja1!$O$9</f>
        <v>1</v>
      </c>
      <c r="P10" s="114" t="str">
        <f>[20]Hoja1!$P$9</f>
        <v>S'han realitzat totes les tasques pendents en temps i forma</v>
      </c>
    </row>
    <row r="11" spans="1:21">
      <c r="C11"/>
      <c r="D11"/>
      <c r="E11"/>
      <c r="F11"/>
      <c r="G11"/>
      <c r="H11"/>
      <c r="I11"/>
      <c r="J11"/>
      <c r="K11"/>
      <c r="L11"/>
      <c r="M11"/>
      <c r="N11"/>
      <c r="O11"/>
    </row>
    <row r="12" spans="1:21">
      <c r="C12"/>
      <c r="D12"/>
      <c r="E12"/>
      <c r="F12"/>
      <c r="G12"/>
      <c r="H12"/>
      <c r="I12"/>
      <c r="J12"/>
      <c r="K12"/>
      <c r="L12"/>
      <c r="M12"/>
      <c r="N12"/>
      <c r="O12"/>
    </row>
    <row r="13" spans="1:21">
      <c r="C13"/>
      <c r="D13"/>
      <c r="E13"/>
      <c r="F13"/>
      <c r="G13"/>
      <c r="H13"/>
      <c r="I13"/>
      <c r="J13"/>
      <c r="K13"/>
      <c r="L13"/>
      <c r="M13"/>
      <c r="N13"/>
      <c r="O13"/>
    </row>
    <row r="14" spans="1:21">
      <c r="A14" s="11"/>
    </row>
    <row r="15" spans="1:21">
      <c r="A15" s="11"/>
    </row>
    <row r="16" spans="1:21">
      <c r="A16" s="11"/>
    </row>
    <row r="17" spans="1:1">
      <c r="A17" s="11"/>
    </row>
    <row r="18" spans="1:1">
      <c r="A18" s="11"/>
    </row>
    <row r="19" spans="1:1">
      <c r="A19" s="11"/>
    </row>
    <row r="20" spans="1:1">
      <c r="A20" s="11"/>
    </row>
    <row r="21" spans="1:1">
      <c r="A21" s="11"/>
    </row>
    <row r="22" spans="1:1">
      <c r="A22" s="11"/>
    </row>
    <row r="23" spans="1:1">
      <c r="A23" s="11"/>
    </row>
    <row r="24" spans="1:1">
      <c r="A24" s="11"/>
    </row>
    <row r="25" spans="1:1">
      <c r="A25" s="11"/>
    </row>
    <row r="26" spans="1:1">
      <c r="A26" s="11"/>
    </row>
    <row r="27" spans="1:1">
      <c r="A27" s="11"/>
    </row>
    <row r="28" spans="1:1">
      <c r="A28" s="11"/>
    </row>
    <row r="29" spans="1:1">
      <c r="A29" s="11"/>
    </row>
    <row r="30" spans="1:1">
      <c r="A30" s="11"/>
    </row>
  </sheetData>
  <mergeCells count="9">
    <mergeCell ref="A1:P1"/>
    <mergeCell ref="J6:L6"/>
    <mergeCell ref="J7:L7"/>
    <mergeCell ref="J4:L4"/>
    <mergeCell ref="J10:K10"/>
    <mergeCell ref="M4:O4"/>
    <mergeCell ref="M6:O6"/>
    <mergeCell ref="M7:O7"/>
    <mergeCell ref="M10:N10"/>
  </mergeCells>
  <conditionalFormatting sqref="I10:M10 O10">
    <cfRule type="cellIs" dxfId="112" priority="4" operator="between">
      <formula>0.5</formula>
      <formula>0.7</formula>
    </cfRule>
    <cfRule type="cellIs" dxfId="111" priority="5" operator="lessThan">
      <formula>0.5</formula>
    </cfRule>
    <cfRule type="cellIs" dxfId="110" priority="6" operator="greaterThan">
      <formula>0.7</formula>
    </cfRule>
  </conditionalFormatting>
  <conditionalFormatting sqref="I5:O5">
    <cfRule type="cellIs" dxfId="109" priority="23" operator="between">
      <formula>0.3</formula>
      <formula>0.5</formula>
    </cfRule>
    <cfRule type="cellIs" dxfId="108" priority="24" operator="lessThan">
      <formula>0.3</formula>
    </cfRule>
    <cfRule type="cellIs" dxfId="107" priority="25" operator="greaterThan">
      <formula>0.5</formula>
    </cfRule>
  </conditionalFormatting>
  <conditionalFormatting sqref="I5:O9 I10:M10 O10">
    <cfRule type="containsText" dxfId="106" priority="1" operator="containsText" text="x">
      <formula>NOT(ISERROR(SEARCH("x",I5)))</formula>
    </cfRule>
    <cfRule type="cellIs" dxfId="105" priority="2" operator="equal">
      <formula>"nd"</formula>
    </cfRule>
    <cfRule type="containsBlanks" dxfId="104" priority="3">
      <formula>LEN(TRIM(I5))=0</formula>
    </cfRule>
  </conditionalFormatting>
  <conditionalFormatting sqref="I6:O7">
    <cfRule type="cellIs" dxfId="103" priority="15" operator="between">
      <formula>0.8</formula>
      <formula>0.4</formula>
    </cfRule>
    <cfRule type="cellIs" dxfId="102" priority="16" operator="lessThan">
      <formula>0.4</formula>
    </cfRule>
    <cfRule type="cellIs" dxfId="101" priority="17" operator="greaterThan">
      <formula>0.8</formula>
    </cfRule>
  </conditionalFormatting>
  <conditionalFormatting sqref="I8:O8">
    <cfRule type="cellIs" dxfId="100" priority="12" operator="between">
      <formula>0.01</formula>
      <formula>0.05</formula>
    </cfRule>
    <cfRule type="cellIs" dxfId="99" priority="13" operator="greaterThan">
      <formula>0.05</formula>
    </cfRule>
    <cfRule type="cellIs" dxfId="98" priority="14" operator="equal">
      <formula>0</formula>
    </cfRule>
  </conditionalFormatting>
  <conditionalFormatting sqref="I9:O9">
    <cfRule type="cellIs" dxfId="97" priority="9" operator="lessThanOrEqual">
      <formula>15</formula>
    </cfRule>
    <cfRule type="cellIs" dxfId="96" priority="10" operator="between">
      <formula>15</formula>
      <formula>30</formula>
    </cfRule>
    <cfRule type="cellIs" dxfId="95" priority="11" operator="greaterThan">
      <formula>30</formula>
    </cfRule>
  </conditionalFormatting>
  <conditionalFormatting sqref="P6:P10">
    <cfRule type="cellIs" dxfId="94" priority="100" operator="equal">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filterMode="1">
    <pageSetUpPr fitToPage="1"/>
  </sheetPr>
  <dimension ref="A1:M428"/>
  <sheetViews>
    <sheetView tabSelected="1" zoomScale="80" zoomScaleNormal="90" workbookViewId="0">
      <pane ySplit="1" topLeftCell="C25" activePane="bottomLeft" state="frozen"/>
      <selection pane="bottomLeft" activeCell="F101" sqref="F101"/>
    </sheetView>
  </sheetViews>
  <sheetFormatPr defaultColWidth="11.42578125" defaultRowHeight="13.5"/>
  <cols>
    <col min="1" max="2" width="11.42578125" style="4"/>
    <col min="3" max="3" width="40.42578125" style="3" customWidth="1"/>
    <col min="4" max="4" width="12.7109375" style="4" customWidth="1"/>
    <col min="5" max="5" width="17.42578125" style="4" customWidth="1"/>
    <col min="6" max="8" width="12.140625" style="4" customWidth="1"/>
    <col min="9" max="9" width="23.85546875" style="4" customWidth="1"/>
    <col min="10" max="10" width="107.85546875" style="53" customWidth="1"/>
    <col min="11" max="16384" width="11.42578125" style="3"/>
  </cols>
  <sheetData>
    <row r="1" spans="1:11" s="19" customFormat="1" ht="51" customHeight="1" thickBot="1">
      <c r="A1" s="20" t="s">
        <v>0</v>
      </c>
      <c r="B1" s="20" t="s">
        <v>22</v>
      </c>
      <c r="C1" s="20" t="s">
        <v>23</v>
      </c>
      <c r="D1" s="20" t="s">
        <v>24</v>
      </c>
      <c r="E1" s="20" t="s">
        <v>25</v>
      </c>
      <c r="F1" s="20" t="s">
        <v>26</v>
      </c>
      <c r="G1" s="20" t="s">
        <v>27</v>
      </c>
      <c r="H1" s="20" t="s">
        <v>28</v>
      </c>
      <c r="I1" s="20" t="s">
        <v>29</v>
      </c>
      <c r="J1" s="20" t="s">
        <v>30</v>
      </c>
      <c r="K1" s="18"/>
    </row>
    <row r="2" spans="1:11" ht="45" hidden="1" customHeight="1">
      <c r="A2" s="14" t="s">
        <v>20</v>
      </c>
      <c r="B2" s="14" t="s">
        <v>31</v>
      </c>
      <c r="C2" s="53" t="s">
        <v>32</v>
      </c>
      <c r="D2" s="14" t="s">
        <v>33</v>
      </c>
      <c r="E2" s="14" t="s">
        <v>34</v>
      </c>
      <c r="F2" s="40" t="s">
        <v>35</v>
      </c>
      <c r="G2" s="39" t="s">
        <v>36</v>
      </c>
      <c r="H2" s="41" t="s">
        <v>37</v>
      </c>
      <c r="I2" s="14" t="s">
        <v>38</v>
      </c>
      <c r="J2" s="53" t="s">
        <v>39</v>
      </c>
      <c r="K2" s="8"/>
    </row>
    <row r="3" spans="1:11" ht="45" hidden="1" customHeight="1">
      <c r="A3" s="14" t="s">
        <v>20</v>
      </c>
      <c r="B3" s="14" t="s">
        <v>40</v>
      </c>
      <c r="C3" s="53" t="s">
        <v>41</v>
      </c>
      <c r="D3" s="14" t="s">
        <v>42</v>
      </c>
      <c r="E3" s="14" t="s">
        <v>43</v>
      </c>
      <c r="F3" s="40" t="s">
        <v>44</v>
      </c>
      <c r="G3" s="39" t="s">
        <v>45</v>
      </c>
      <c r="H3" s="41" t="s">
        <v>46</v>
      </c>
      <c r="I3" s="14" t="s">
        <v>47</v>
      </c>
      <c r="J3" s="53" t="s">
        <v>48</v>
      </c>
      <c r="K3" s="8"/>
    </row>
    <row r="4" spans="1:11" ht="45" hidden="1" customHeight="1">
      <c r="A4" s="14" t="s">
        <v>20</v>
      </c>
      <c r="B4" s="14" t="s">
        <v>49</v>
      </c>
      <c r="C4" s="53" t="s">
        <v>50</v>
      </c>
      <c r="D4" s="14" t="s">
        <v>33</v>
      </c>
      <c r="E4" s="14" t="s">
        <v>43</v>
      </c>
      <c r="F4" s="40" t="s">
        <v>51</v>
      </c>
      <c r="G4" s="39" t="s">
        <v>52</v>
      </c>
      <c r="H4" s="41" t="s">
        <v>53</v>
      </c>
      <c r="I4" s="14" t="s">
        <v>47</v>
      </c>
      <c r="J4" s="53" t="s">
        <v>54</v>
      </c>
      <c r="K4" s="8"/>
    </row>
    <row r="5" spans="1:11" ht="45" hidden="1" customHeight="1">
      <c r="A5" s="14" t="s">
        <v>10</v>
      </c>
      <c r="B5" s="14" t="s">
        <v>55</v>
      </c>
      <c r="C5" s="53" t="s">
        <v>56</v>
      </c>
      <c r="D5" s="14" t="s">
        <v>42</v>
      </c>
      <c r="E5" s="14" t="s">
        <v>43</v>
      </c>
      <c r="F5" s="40" t="s">
        <v>57</v>
      </c>
      <c r="G5" s="39" t="s">
        <v>58</v>
      </c>
      <c r="H5" s="41" t="s">
        <v>59</v>
      </c>
      <c r="I5" s="14" t="s">
        <v>38</v>
      </c>
      <c r="J5" s="53" t="s">
        <v>60</v>
      </c>
      <c r="K5" s="8"/>
    </row>
    <row r="6" spans="1:11" ht="45" hidden="1" customHeight="1">
      <c r="A6" s="14" t="s">
        <v>10</v>
      </c>
      <c r="B6" s="14" t="s">
        <v>61</v>
      </c>
      <c r="C6" s="53" t="s">
        <v>62</v>
      </c>
      <c r="D6" s="14" t="s">
        <v>42</v>
      </c>
      <c r="E6" s="14" t="s">
        <v>34</v>
      </c>
      <c r="F6" s="40" t="s">
        <v>63</v>
      </c>
      <c r="G6" s="39" t="s">
        <v>64</v>
      </c>
      <c r="H6" s="41" t="s">
        <v>65</v>
      </c>
      <c r="I6" s="14" t="s">
        <v>38</v>
      </c>
      <c r="J6" s="53" t="s">
        <v>66</v>
      </c>
      <c r="K6" s="8"/>
    </row>
    <row r="7" spans="1:11" ht="45" hidden="1" customHeight="1">
      <c r="A7" s="14" t="s">
        <v>8</v>
      </c>
      <c r="B7" s="14" t="s">
        <v>67</v>
      </c>
      <c r="C7" s="53" t="s">
        <v>68</v>
      </c>
      <c r="D7" s="14" t="s">
        <v>42</v>
      </c>
      <c r="E7" s="14" t="s">
        <v>69</v>
      </c>
      <c r="F7" s="40" t="s">
        <v>70</v>
      </c>
      <c r="G7" s="39" t="s">
        <v>71</v>
      </c>
      <c r="H7" s="41" t="s">
        <v>72</v>
      </c>
      <c r="I7" s="14" t="s">
        <v>73</v>
      </c>
      <c r="J7" s="53" t="s">
        <v>74</v>
      </c>
      <c r="K7" s="8"/>
    </row>
    <row r="8" spans="1:11" ht="45" hidden="1" customHeight="1">
      <c r="A8" s="14" t="s">
        <v>8</v>
      </c>
      <c r="B8" s="14" t="s">
        <v>75</v>
      </c>
      <c r="C8" s="53" t="s">
        <v>76</v>
      </c>
      <c r="D8" s="14" t="s">
        <v>33</v>
      </c>
      <c r="E8" s="14" t="s">
        <v>34</v>
      </c>
      <c r="F8" s="40" t="s">
        <v>77</v>
      </c>
      <c r="G8" s="39" t="s">
        <v>78</v>
      </c>
      <c r="H8" s="41" t="s">
        <v>37</v>
      </c>
      <c r="I8" s="14" t="s">
        <v>38</v>
      </c>
      <c r="J8" s="53" t="s">
        <v>79</v>
      </c>
      <c r="K8" s="8"/>
    </row>
    <row r="9" spans="1:11" ht="45" hidden="1" customHeight="1">
      <c r="A9" s="14" t="s">
        <v>8</v>
      </c>
      <c r="B9" s="14" t="s">
        <v>80</v>
      </c>
      <c r="C9" s="53" t="s">
        <v>81</v>
      </c>
      <c r="D9" s="14" t="s">
        <v>33</v>
      </c>
      <c r="E9" s="14" t="s">
        <v>34</v>
      </c>
      <c r="F9" s="40" t="s">
        <v>77</v>
      </c>
      <c r="G9" s="39" t="s">
        <v>78</v>
      </c>
      <c r="H9" s="41" t="s">
        <v>37</v>
      </c>
      <c r="I9" s="14" t="s">
        <v>38</v>
      </c>
      <c r="J9" s="53" t="s">
        <v>82</v>
      </c>
      <c r="K9" s="8"/>
    </row>
    <row r="10" spans="1:11" ht="45" hidden="1" customHeight="1">
      <c r="A10" s="14" t="s">
        <v>18</v>
      </c>
      <c r="B10" s="14" t="s">
        <v>83</v>
      </c>
      <c r="C10" s="8" t="s">
        <v>84</v>
      </c>
      <c r="D10" s="14" t="s">
        <v>42</v>
      </c>
      <c r="E10" s="14" t="s">
        <v>34</v>
      </c>
      <c r="F10" s="40" t="s">
        <v>85</v>
      </c>
      <c r="G10" s="39" t="s">
        <v>86</v>
      </c>
      <c r="H10" s="41" t="s">
        <v>87</v>
      </c>
      <c r="I10" s="14" t="s">
        <v>88</v>
      </c>
      <c r="J10" s="53" t="s">
        <v>89</v>
      </c>
      <c r="K10" s="8"/>
    </row>
    <row r="11" spans="1:11" ht="45" hidden="1" customHeight="1">
      <c r="A11" s="14" t="s">
        <v>17</v>
      </c>
      <c r="B11" s="14" t="s">
        <v>90</v>
      </c>
      <c r="C11" s="53" t="s">
        <v>91</v>
      </c>
      <c r="D11" s="14" t="s">
        <v>42</v>
      </c>
      <c r="E11" s="14" t="s">
        <v>34</v>
      </c>
      <c r="F11" s="40" t="s">
        <v>92</v>
      </c>
      <c r="G11" s="39" t="s">
        <v>93</v>
      </c>
      <c r="H11" s="41" t="s">
        <v>94</v>
      </c>
      <c r="I11" s="14" t="s">
        <v>38</v>
      </c>
      <c r="J11" s="53" t="s">
        <v>95</v>
      </c>
      <c r="K11" s="8"/>
    </row>
    <row r="12" spans="1:11" ht="45" hidden="1" customHeight="1">
      <c r="A12" s="14" t="s">
        <v>18</v>
      </c>
      <c r="B12" s="14" t="s">
        <v>96</v>
      </c>
      <c r="C12" s="14" t="s">
        <v>97</v>
      </c>
      <c r="D12" s="14" t="s">
        <v>98</v>
      </c>
      <c r="E12" s="14" t="s">
        <v>34</v>
      </c>
      <c r="F12" s="40">
        <v>0</v>
      </c>
      <c r="G12" s="14" t="s">
        <v>99</v>
      </c>
      <c r="H12" s="41">
        <v>1</v>
      </c>
      <c r="I12" s="14" t="s">
        <v>100</v>
      </c>
      <c r="J12" s="53" t="s">
        <v>101</v>
      </c>
    </row>
    <row r="13" spans="1:11" ht="45" hidden="1" customHeight="1">
      <c r="A13" s="14" t="s">
        <v>18</v>
      </c>
      <c r="B13" s="14" t="s">
        <v>102</v>
      </c>
      <c r="C13" s="14" t="s">
        <v>103</v>
      </c>
      <c r="D13" s="14" t="s">
        <v>104</v>
      </c>
      <c r="E13" s="14" t="s">
        <v>34</v>
      </c>
      <c r="F13" s="40">
        <v>0</v>
      </c>
      <c r="G13" s="39">
        <v>2</v>
      </c>
      <c r="H13" s="41">
        <v>5</v>
      </c>
      <c r="I13" s="14" t="s">
        <v>100</v>
      </c>
      <c r="J13" s="53" t="s">
        <v>105</v>
      </c>
    </row>
    <row r="14" spans="1:11" ht="45" hidden="1" customHeight="1">
      <c r="A14" s="14" t="s">
        <v>18</v>
      </c>
      <c r="B14" s="14" t="s">
        <v>106</v>
      </c>
      <c r="C14" s="14" t="s">
        <v>107</v>
      </c>
      <c r="D14" s="14" t="s">
        <v>104</v>
      </c>
      <c r="E14" s="14" t="s">
        <v>34</v>
      </c>
      <c r="F14" s="40">
        <v>0</v>
      </c>
      <c r="G14" s="14" t="s">
        <v>99</v>
      </c>
      <c r="H14" s="41">
        <v>1</v>
      </c>
      <c r="I14" s="14" t="s">
        <v>100</v>
      </c>
      <c r="J14" s="53" t="s">
        <v>108</v>
      </c>
    </row>
    <row r="15" spans="1:11" ht="45" hidden="1" customHeight="1">
      <c r="A15" s="14" t="s">
        <v>18</v>
      </c>
      <c r="B15" s="14" t="s">
        <v>109</v>
      </c>
      <c r="C15" s="14" t="s">
        <v>110</v>
      </c>
      <c r="D15" s="14" t="s">
        <v>98</v>
      </c>
      <c r="E15" s="14" t="s">
        <v>34</v>
      </c>
      <c r="F15" s="40">
        <v>1</v>
      </c>
      <c r="G15" s="14" t="s">
        <v>99</v>
      </c>
      <c r="H15" s="41" t="s">
        <v>111</v>
      </c>
      <c r="I15" s="14" t="s">
        <v>100</v>
      </c>
      <c r="J15" s="53" t="s">
        <v>112</v>
      </c>
    </row>
    <row r="16" spans="1:11" ht="45" hidden="1" customHeight="1">
      <c r="A16" s="14" t="s">
        <v>8</v>
      </c>
      <c r="B16" s="14" t="s">
        <v>113</v>
      </c>
      <c r="C16" s="53" t="s">
        <v>114</v>
      </c>
      <c r="D16" s="14" t="s">
        <v>42</v>
      </c>
      <c r="E16" s="14" t="s">
        <v>69</v>
      </c>
      <c r="F16" s="40" t="s">
        <v>70</v>
      </c>
      <c r="G16" s="39" t="s">
        <v>71</v>
      </c>
      <c r="H16" s="41" t="s">
        <v>72</v>
      </c>
      <c r="I16" s="14" t="s">
        <v>73</v>
      </c>
      <c r="J16" s="53" t="s">
        <v>115</v>
      </c>
      <c r="K16" s="8"/>
    </row>
    <row r="17" spans="1:11" ht="45" hidden="1" customHeight="1">
      <c r="A17" s="14" t="s">
        <v>8</v>
      </c>
      <c r="B17" s="14" t="s">
        <v>116</v>
      </c>
      <c r="C17" s="53" t="s">
        <v>117</v>
      </c>
      <c r="D17" s="14" t="s">
        <v>42</v>
      </c>
      <c r="E17" s="14" t="s">
        <v>34</v>
      </c>
      <c r="F17" s="40" t="s">
        <v>70</v>
      </c>
      <c r="G17" s="39" t="s">
        <v>71</v>
      </c>
      <c r="H17" s="41" t="s">
        <v>72</v>
      </c>
      <c r="I17" s="14" t="s">
        <v>73</v>
      </c>
      <c r="J17" s="53" t="s">
        <v>118</v>
      </c>
      <c r="K17" s="8"/>
    </row>
    <row r="18" spans="1:11" ht="45" hidden="1" customHeight="1">
      <c r="A18" s="14" t="s">
        <v>9</v>
      </c>
      <c r="B18" s="14" t="s">
        <v>119</v>
      </c>
      <c r="C18" s="53" t="s">
        <v>120</v>
      </c>
      <c r="D18" s="14" t="s">
        <v>42</v>
      </c>
      <c r="E18" s="14" t="s">
        <v>34</v>
      </c>
      <c r="F18" s="40" t="s">
        <v>121</v>
      </c>
      <c r="G18" s="39" t="s">
        <v>122</v>
      </c>
      <c r="H18" s="41" t="s">
        <v>123</v>
      </c>
      <c r="I18" s="14" t="s">
        <v>124</v>
      </c>
      <c r="J18" s="53" t="s">
        <v>125</v>
      </c>
      <c r="K18" s="8"/>
    </row>
    <row r="19" spans="1:11" ht="45" hidden="1" customHeight="1">
      <c r="A19" s="14" t="s">
        <v>9</v>
      </c>
      <c r="B19" s="14" t="s">
        <v>126</v>
      </c>
      <c r="C19" s="53" t="s">
        <v>127</v>
      </c>
      <c r="D19" s="14" t="s">
        <v>42</v>
      </c>
      <c r="E19" s="14" t="s">
        <v>34</v>
      </c>
      <c r="F19" s="40" t="s">
        <v>128</v>
      </c>
      <c r="G19" s="39" t="s">
        <v>129</v>
      </c>
      <c r="H19" s="41" t="s">
        <v>130</v>
      </c>
      <c r="I19" s="14" t="s">
        <v>124</v>
      </c>
      <c r="J19" s="53" t="s">
        <v>131</v>
      </c>
      <c r="K19" s="8"/>
    </row>
    <row r="20" spans="1:11" ht="45" hidden="1" customHeight="1">
      <c r="A20" s="85" t="s">
        <v>7</v>
      </c>
      <c r="B20" s="14" t="s">
        <v>132</v>
      </c>
      <c r="C20" s="53" t="s">
        <v>133</v>
      </c>
      <c r="D20" s="14" t="s">
        <v>42</v>
      </c>
      <c r="E20" s="14" t="s">
        <v>34</v>
      </c>
      <c r="F20" s="40" t="s">
        <v>134</v>
      </c>
      <c r="G20" s="39" t="s">
        <v>135</v>
      </c>
      <c r="H20" s="41" t="s">
        <v>136</v>
      </c>
      <c r="I20" s="14" t="s">
        <v>137</v>
      </c>
      <c r="J20" s="53" t="s">
        <v>138</v>
      </c>
      <c r="K20" s="8"/>
    </row>
    <row r="21" spans="1:11" ht="45" hidden="1" customHeight="1">
      <c r="A21" s="14" t="s">
        <v>139</v>
      </c>
      <c r="B21" s="14" t="s">
        <v>140</v>
      </c>
      <c r="C21" s="53" t="s">
        <v>141</v>
      </c>
      <c r="D21" s="14" t="s">
        <v>42</v>
      </c>
      <c r="E21" s="14" t="s">
        <v>69</v>
      </c>
      <c r="F21" s="40">
        <v>1</v>
      </c>
      <c r="G21" s="39" t="s">
        <v>142</v>
      </c>
      <c r="H21" s="41" t="s">
        <v>143</v>
      </c>
      <c r="I21" s="14" t="s">
        <v>144</v>
      </c>
      <c r="J21" s="53" t="s">
        <v>145</v>
      </c>
      <c r="K21" s="8"/>
    </row>
    <row r="22" spans="1:11" ht="45" hidden="1" customHeight="1">
      <c r="A22" s="14" t="s">
        <v>6</v>
      </c>
      <c r="B22" s="14" t="s">
        <v>146</v>
      </c>
      <c r="C22" s="8" t="s">
        <v>147</v>
      </c>
      <c r="D22" s="14" t="s">
        <v>42</v>
      </c>
      <c r="E22" s="14" t="s">
        <v>34</v>
      </c>
      <c r="F22" s="84">
        <v>1</v>
      </c>
      <c r="G22" s="39" t="s">
        <v>148</v>
      </c>
      <c r="H22" s="41" t="s">
        <v>149</v>
      </c>
      <c r="I22" s="14" t="s">
        <v>38</v>
      </c>
      <c r="J22" s="53" t="s">
        <v>150</v>
      </c>
      <c r="K22" s="8"/>
    </row>
    <row r="23" spans="1:11" ht="45" hidden="1" customHeight="1">
      <c r="A23" s="14" t="s">
        <v>4</v>
      </c>
      <c r="B23" s="14" t="s">
        <v>151</v>
      </c>
      <c r="C23" s="53" t="s">
        <v>152</v>
      </c>
      <c r="D23" s="14" t="s">
        <v>33</v>
      </c>
      <c r="E23" s="14" t="s">
        <v>34</v>
      </c>
      <c r="F23" s="40" t="s">
        <v>35</v>
      </c>
      <c r="G23" s="275" t="s">
        <v>36</v>
      </c>
      <c r="H23" s="41" t="s">
        <v>37</v>
      </c>
      <c r="I23" s="14" t="s">
        <v>38</v>
      </c>
      <c r="J23" s="53" t="s">
        <v>153</v>
      </c>
      <c r="K23" s="8"/>
    </row>
    <row r="24" spans="1:11" ht="45" hidden="1" customHeight="1">
      <c r="A24" s="14" t="s">
        <v>15</v>
      </c>
      <c r="B24" s="14" t="s">
        <v>154</v>
      </c>
      <c r="C24" s="53" t="s">
        <v>155</v>
      </c>
      <c r="D24" s="14" t="s">
        <v>42</v>
      </c>
      <c r="E24" s="14" t="s">
        <v>43</v>
      </c>
      <c r="F24" s="40" t="s">
        <v>156</v>
      </c>
      <c r="G24" s="39" t="s">
        <v>157</v>
      </c>
      <c r="H24" s="41" t="s">
        <v>158</v>
      </c>
      <c r="I24" s="14" t="s">
        <v>159</v>
      </c>
      <c r="J24" s="53" t="s">
        <v>160</v>
      </c>
      <c r="K24" s="8"/>
    </row>
    <row r="25" spans="1:11" ht="45" customHeight="1">
      <c r="A25" s="14" t="s">
        <v>19</v>
      </c>
      <c r="B25" s="14" t="s">
        <v>161</v>
      </c>
      <c r="C25" s="53" t="s">
        <v>162</v>
      </c>
      <c r="D25" s="14" t="s">
        <v>104</v>
      </c>
      <c r="E25" s="14" t="s">
        <v>69</v>
      </c>
      <c r="F25" s="40" t="s">
        <v>163</v>
      </c>
      <c r="G25" s="39" t="s">
        <v>164</v>
      </c>
      <c r="H25" s="41" t="s">
        <v>165</v>
      </c>
      <c r="I25" s="14" t="s">
        <v>166</v>
      </c>
      <c r="J25" s="53" t="s">
        <v>167</v>
      </c>
      <c r="K25" s="8"/>
    </row>
    <row r="26" spans="1:11" ht="45" hidden="1" customHeight="1">
      <c r="A26" s="14" t="s">
        <v>20</v>
      </c>
      <c r="B26" s="14" t="s">
        <v>168</v>
      </c>
      <c r="C26" s="53" t="s">
        <v>169</v>
      </c>
      <c r="D26" s="14" t="s">
        <v>33</v>
      </c>
      <c r="E26" s="14" t="s">
        <v>170</v>
      </c>
      <c r="F26" s="40" t="s">
        <v>171</v>
      </c>
      <c r="G26" s="39" t="s">
        <v>172</v>
      </c>
      <c r="H26" s="41" t="s">
        <v>165</v>
      </c>
      <c r="I26" s="14" t="s">
        <v>47</v>
      </c>
      <c r="J26" s="53" t="s">
        <v>173</v>
      </c>
      <c r="K26" s="8"/>
    </row>
    <row r="27" spans="1:11" ht="45" hidden="1" customHeight="1">
      <c r="A27" s="14" t="s">
        <v>11</v>
      </c>
      <c r="B27" s="14" t="s">
        <v>174</v>
      </c>
      <c r="C27" s="53" t="s">
        <v>175</v>
      </c>
      <c r="D27" s="14" t="s">
        <v>42</v>
      </c>
      <c r="E27" s="14" t="s">
        <v>34</v>
      </c>
      <c r="F27" s="40" t="s">
        <v>128</v>
      </c>
      <c r="G27" s="39" t="s">
        <v>176</v>
      </c>
      <c r="H27" s="41" t="s">
        <v>123</v>
      </c>
      <c r="I27" s="14" t="s">
        <v>177</v>
      </c>
      <c r="J27" s="53" t="s">
        <v>178</v>
      </c>
      <c r="K27" s="8"/>
    </row>
    <row r="28" spans="1:11" ht="45" hidden="1" customHeight="1">
      <c r="A28" s="14" t="s">
        <v>11</v>
      </c>
      <c r="B28" s="14" t="s">
        <v>179</v>
      </c>
      <c r="C28" s="53" t="s">
        <v>180</v>
      </c>
      <c r="D28" s="14" t="s">
        <v>104</v>
      </c>
      <c r="E28" s="14" t="s">
        <v>43</v>
      </c>
      <c r="F28" s="40">
        <v>1</v>
      </c>
      <c r="G28" s="39" t="s">
        <v>99</v>
      </c>
      <c r="H28" s="41" t="s">
        <v>181</v>
      </c>
      <c r="I28" s="14" t="s">
        <v>177</v>
      </c>
      <c r="J28" s="53" t="s">
        <v>182</v>
      </c>
      <c r="K28" s="8"/>
    </row>
    <row r="29" spans="1:11" ht="45" hidden="1" customHeight="1">
      <c r="A29" s="14" t="s">
        <v>139</v>
      </c>
      <c r="B29" s="14" t="s">
        <v>183</v>
      </c>
      <c r="C29" s="53" t="s">
        <v>184</v>
      </c>
      <c r="D29" s="14" t="s">
        <v>42</v>
      </c>
      <c r="E29" s="14" t="s">
        <v>69</v>
      </c>
      <c r="F29" s="40" t="s">
        <v>57</v>
      </c>
      <c r="G29" s="39" t="s">
        <v>58</v>
      </c>
      <c r="H29" s="41" t="s">
        <v>59</v>
      </c>
      <c r="I29" s="14" t="s">
        <v>185</v>
      </c>
      <c r="J29" s="53" t="s">
        <v>186</v>
      </c>
      <c r="K29" s="8"/>
    </row>
    <row r="30" spans="1:11" ht="45" hidden="1" customHeight="1">
      <c r="A30" s="14" t="s">
        <v>139</v>
      </c>
      <c r="B30" s="14" t="s">
        <v>187</v>
      </c>
      <c r="C30" s="53" t="s">
        <v>188</v>
      </c>
      <c r="D30" s="14" t="s">
        <v>33</v>
      </c>
      <c r="E30" s="14" t="s">
        <v>34</v>
      </c>
      <c r="F30" s="40" t="s">
        <v>77</v>
      </c>
      <c r="G30" s="39" t="s">
        <v>78</v>
      </c>
      <c r="H30" s="41" t="s">
        <v>171</v>
      </c>
      <c r="I30" s="14" t="s">
        <v>38</v>
      </c>
      <c r="J30" s="53" t="s">
        <v>189</v>
      </c>
      <c r="K30" s="8"/>
    </row>
    <row r="31" spans="1:11" ht="45" hidden="1" customHeight="1">
      <c r="A31" s="14" t="s">
        <v>139</v>
      </c>
      <c r="B31" s="14" t="s">
        <v>190</v>
      </c>
      <c r="C31" s="53" t="s">
        <v>191</v>
      </c>
      <c r="D31" s="14" t="s">
        <v>33</v>
      </c>
      <c r="E31" s="14" t="s">
        <v>34</v>
      </c>
      <c r="F31" s="40" t="s">
        <v>192</v>
      </c>
      <c r="G31" s="39" t="s">
        <v>193</v>
      </c>
      <c r="H31" s="41" t="s">
        <v>194</v>
      </c>
      <c r="I31" s="14" t="s">
        <v>195</v>
      </c>
      <c r="J31" s="53" t="s">
        <v>196</v>
      </c>
      <c r="K31" s="8"/>
    </row>
    <row r="32" spans="1:11" ht="45" hidden="1" customHeight="1">
      <c r="A32" s="14" t="s">
        <v>15</v>
      </c>
      <c r="B32" s="14" t="s">
        <v>197</v>
      </c>
      <c r="C32" s="53" t="s">
        <v>198</v>
      </c>
      <c r="D32" s="14" t="s">
        <v>42</v>
      </c>
      <c r="E32" s="14" t="s">
        <v>69</v>
      </c>
      <c r="F32" s="40">
        <v>1</v>
      </c>
      <c r="G32" s="39" t="s">
        <v>142</v>
      </c>
      <c r="H32" s="41" t="s">
        <v>143</v>
      </c>
      <c r="I32" s="14" t="s">
        <v>199</v>
      </c>
      <c r="J32" s="53" t="s">
        <v>200</v>
      </c>
      <c r="K32" s="8"/>
    </row>
    <row r="33" spans="1:11" ht="45" hidden="1" customHeight="1">
      <c r="A33" s="14" t="s">
        <v>12</v>
      </c>
      <c r="B33" s="14" t="s">
        <v>201</v>
      </c>
      <c r="C33" s="53" t="s">
        <v>202</v>
      </c>
      <c r="D33" s="14" t="s">
        <v>42</v>
      </c>
      <c r="E33" s="14" t="s">
        <v>34</v>
      </c>
      <c r="F33" s="40" t="s">
        <v>70</v>
      </c>
      <c r="G33" s="39" t="s">
        <v>71</v>
      </c>
      <c r="H33" s="41" t="s">
        <v>72</v>
      </c>
      <c r="I33" s="14" t="s">
        <v>203</v>
      </c>
      <c r="J33" s="53" t="s">
        <v>204</v>
      </c>
      <c r="K33" s="8"/>
    </row>
    <row r="34" spans="1:11" ht="45" hidden="1" customHeight="1">
      <c r="A34" s="14" t="s">
        <v>4</v>
      </c>
      <c r="B34" s="14" t="s">
        <v>205</v>
      </c>
      <c r="C34" s="53" t="s">
        <v>206</v>
      </c>
      <c r="D34" s="14" t="s">
        <v>42</v>
      </c>
      <c r="E34" s="14" t="s">
        <v>34</v>
      </c>
      <c r="F34" s="40" t="s">
        <v>207</v>
      </c>
      <c r="G34" s="39" t="s">
        <v>208</v>
      </c>
      <c r="H34" s="41" t="s">
        <v>136</v>
      </c>
      <c r="I34" s="14" t="s">
        <v>38</v>
      </c>
      <c r="J34" s="53" t="s">
        <v>209</v>
      </c>
      <c r="K34" s="8"/>
    </row>
    <row r="35" spans="1:11" ht="45" hidden="1" customHeight="1">
      <c r="A35" s="14" t="s">
        <v>4</v>
      </c>
      <c r="B35" s="14" t="s">
        <v>210</v>
      </c>
      <c r="C35" s="53" t="s">
        <v>211</v>
      </c>
      <c r="D35" s="14" t="s">
        <v>42</v>
      </c>
      <c r="E35" s="14" t="s">
        <v>34</v>
      </c>
      <c r="F35" s="40" t="s">
        <v>212</v>
      </c>
      <c r="G35" s="39" t="s">
        <v>213</v>
      </c>
      <c r="H35" s="41" t="s">
        <v>214</v>
      </c>
      <c r="I35" s="14" t="s">
        <v>144</v>
      </c>
      <c r="J35" s="53" t="s">
        <v>215</v>
      </c>
      <c r="K35" s="8"/>
    </row>
    <row r="36" spans="1:11" ht="45" hidden="1" customHeight="1">
      <c r="A36" s="14" t="s">
        <v>6</v>
      </c>
      <c r="B36" s="14" t="s">
        <v>216</v>
      </c>
      <c r="C36" s="8" t="s">
        <v>217</v>
      </c>
      <c r="D36" s="14" t="s">
        <v>42</v>
      </c>
      <c r="E36" s="14" t="s">
        <v>34</v>
      </c>
      <c r="F36" s="84">
        <v>1</v>
      </c>
      <c r="G36" s="39" t="s">
        <v>148</v>
      </c>
      <c r="H36" s="41" t="s">
        <v>149</v>
      </c>
      <c r="I36" s="14" t="s">
        <v>38</v>
      </c>
      <c r="J36" s="53" t="s">
        <v>218</v>
      </c>
      <c r="K36" s="8"/>
    </row>
    <row r="37" spans="1:11" ht="54.6" hidden="1" customHeight="1">
      <c r="A37" s="85" t="s">
        <v>7</v>
      </c>
      <c r="B37" s="14" t="s">
        <v>219</v>
      </c>
      <c r="C37" s="86" t="s">
        <v>220</v>
      </c>
      <c r="D37" s="14" t="s">
        <v>42</v>
      </c>
      <c r="E37" s="14" t="s">
        <v>34</v>
      </c>
      <c r="F37" s="284" t="s">
        <v>221</v>
      </c>
      <c r="G37" s="284"/>
      <c r="H37" s="284"/>
      <c r="I37" s="85" t="s">
        <v>137</v>
      </c>
      <c r="J37" s="86" t="s">
        <v>222</v>
      </c>
      <c r="K37" s="82"/>
    </row>
    <row r="38" spans="1:11" ht="45" customHeight="1">
      <c r="A38" s="14" t="s">
        <v>19</v>
      </c>
      <c r="B38" s="14" t="s">
        <v>223</v>
      </c>
      <c r="C38" s="53" t="s">
        <v>224</v>
      </c>
      <c r="D38" s="14" t="s">
        <v>42</v>
      </c>
      <c r="E38" s="14" t="s">
        <v>43</v>
      </c>
      <c r="F38" s="40" t="s">
        <v>70</v>
      </c>
      <c r="G38" s="39" t="s">
        <v>225</v>
      </c>
      <c r="H38" s="41" t="s">
        <v>72</v>
      </c>
      <c r="I38" s="14" t="s">
        <v>166</v>
      </c>
      <c r="J38" s="53" t="s">
        <v>226</v>
      </c>
      <c r="K38" s="8"/>
    </row>
    <row r="39" spans="1:11" ht="45" customHeight="1">
      <c r="A39" s="14" t="s">
        <v>19</v>
      </c>
      <c r="B39" s="14" t="s">
        <v>227</v>
      </c>
      <c r="C39" s="53" t="s">
        <v>228</v>
      </c>
      <c r="D39" s="14" t="s">
        <v>42</v>
      </c>
      <c r="E39" s="14" t="s">
        <v>43</v>
      </c>
      <c r="F39" s="40" t="s">
        <v>70</v>
      </c>
      <c r="G39" s="39" t="s">
        <v>225</v>
      </c>
      <c r="H39" s="41" t="s">
        <v>72</v>
      </c>
      <c r="I39" s="14" t="s">
        <v>166</v>
      </c>
      <c r="J39" s="53" t="s">
        <v>226</v>
      </c>
      <c r="K39" s="8"/>
    </row>
    <row r="40" spans="1:11" ht="45" customHeight="1">
      <c r="A40" s="14" t="s">
        <v>19</v>
      </c>
      <c r="B40" s="14" t="s">
        <v>229</v>
      </c>
      <c r="C40" s="53" t="s">
        <v>230</v>
      </c>
      <c r="D40" s="14" t="s">
        <v>42</v>
      </c>
      <c r="E40" s="14" t="s">
        <v>43</v>
      </c>
      <c r="F40" s="40" t="s">
        <v>70</v>
      </c>
      <c r="G40" s="39" t="s">
        <v>225</v>
      </c>
      <c r="H40" s="41" t="s">
        <v>72</v>
      </c>
      <c r="I40" s="14" t="s">
        <v>166</v>
      </c>
      <c r="J40" s="53" t="s">
        <v>226</v>
      </c>
      <c r="K40" s="8"/>
    </row>
    <row r="41" spans="1:11" ht="45" customHeight="1">
      <c r="A41" s="14" t="s">
        <v>19</v>
      </c>
      <c r="B41" s="14" t="s">
        <v>231</v>
      </c>
      <c r="C41" s="53" t="s">
        <v>232</v>
      </c>
      <c r="D41" s="14" t="s">
        <v>42</v>
      </c>
      <c r="E41" s="14" t="s">
        <v>43</v>
      </c>
      <c r="F41" s="40" t="s">
        <v>70</v>
      </c>
      <c r="G41" s="39" t="s">
        <v>225</v>
      </c>
      <c r="H41" s="41" t="s">
        <v>72</v>
      </c>
      <c r="I41" s="14" t="s">
        <v>166</v>
      </c>
      <c r="J41" s="53" t="s">
        <v>226</v>
      </c>
      <c r="K41" s="8"/>
    </row>
    <row r="42" spans="1:11" ht="45" hidden="1" customHeight="1">
      <c r="A42" s="14" t="s">
        <v>16</v>
      </c>
      <c r="B42" s="14" t="s">
        <v>233</v>
      </c>
      <c r="C42" s="53" t="s">
        <v>234</v>
      </c>
      <c r="D42" s="14" t="s">
        <v>42</v>
      </c>
      <c r="E42" s="14" t="s">
        <v>34</v>
      </c>
      <c r="F42" s="40" t="s">
        <v>235</v>
      </c>
      <c r="G42" s="39" t="s">
        <v>236</v>
      </c>
      <c r="H42" s="41" t="s">
        <v>237</v>
      </c>
      <c r="I42" s="14" t="s">
        <v>238</v>
      </c>
      <c r="J42" s="53" t="s">
        <v>239</v>
      </c>
      <c r="K42" s="8"/>
    </row>
    <row r="43" spans="1:11" ht="45" hidden="1" customHeight="1">
      <c r="A43" s="14" t="s">
        <v>2</v>
      </c>
      <c r="B43" s="14" t="s">
        <v>240</v>
      </c>
      <c r="C43" s="53" t="s">
        <v>241</v>
      </c>
      <c r="D43" s="14" t="s">
        <v>42</v>
      </c>
      <c r="E43" s="14" t="s">
        <v>34</v>
      </c>
      <c r="F43" s="40" t="s">
        <v>57</v>
      </c>
      <c r="G43" s="39" t="s">
        <v>58</v>
      </c>
      <c r="H43" s="41" t="s">
        <v>59</v>
      </c>
      <c r="I43" s="14" t="s">
        <v>242</v>
      </c>
      <c r="J43" s="53" t="s">
        <v>243</v>
      </c>
      <c r="K43" s="8"/>
    </row>
    <row r="44" spans="1:11" ht="45" hidden="1" customHeight="1">
      <c r="A44" s="14" t="s">
        <v>2</v>
      </c>
      <c r="B44" s="14" t="s">
        <v>244</v>
      </c>
      <c r="C44" s="53" t="s">
        <v>245</v>
      </c>
      <c r="D44" s="14" t="s">
        <v>42</v>
      </c>
      <c r="E44" s="14" t="s">
        <v>34</v>
      </c>
      <c r="F44" s="40">
        <v>1</v>
      </c>
      <c r="G44" s="39" t="s">
        <v>246</v>
      </c>
      <c r="H44" s="41" t="s">
        <v>72</v>
      </c>
      <c r="I44" s="14" t="s">
        <v>242</v>
      </c>
      <c r="J44" s="53" t="s">
        <v>247</v>
      </c>
      <c r="K44" s="8"/>
    </row>
    <row r="45" spans="1:11" ht="45" hidden="1" customHeight="1">
      <c r="A45" s="14" t="s">
        <v>12</v>
      </c>
      <c r="B45" s="14" t="s">
        <v>248</v>
      </c>
      <c r="C45" s="53" t="s">
        <v>249</v>
      </c>
      <c r="D45" s="14" t="s">
        <v>104</v>
      </c>
      <c r="E45" s="14" t="s">
        <v>34</v>
      </c>
      <c r="F45" s="40" t="s">
        <v>35</v>
      </c>
      <c r="G45" s="275" t="s">
        <v>36</v>
      </c>
      <c r="H45" s="41" t="s">
        <v>37</v>
      </c>
      <c r="I45" s="14" t="s">
        <v>203</v>
      </c>
      <c r="J45" s="53" t="s">
        <v>250</v>
      </c>
      <c r="K45" s="8"/>
    </row>
    <row r="46" spans="1:11" ht="45" hidden="1" customHeight="1">
      <c r="A46" s="14" t="s">
        <v>12</v>
      </c>
      <c r="B46" s="14" t="s">
        <v>251</v>
      </c>
      <c r="C46" s="53" t="s">
        <v>252</v>
      </c>
      <c r="D46" s="14" t="s">
        <v>104</v>
      </c>
      <c r="E46" s="14" t="s">
        <v>34</v>
      </c>
      <c r="F46" s="40" t="s">
        <v>35</v>
      </c>
      <c r="G46" s="275" t="s">
        <v>36</v>
      </c>
      <c r="H46" s="41" t="s">
        <v>37</v>
      </c>
      <c r="I46" s="14" t="s">
        <v>203</v>
      </c>
      <c r="J46" s="53" t="s">
        <v>253</v>
      </c>
      <c r="K46" s="8"/>
    </row>
    <row r="47" spans="1:11" ht="45" hidden="1" customHeight="1">
      <c r="A47" s="14" t="s">
        <v>4</v>
      </c>
      <c r="B47" s="14" t="s">
        <v>254</v>
      </c>
      <c r="C47" s="53" t="s">
        <v>255</v>
      </c>
      <c r="D47" s="14" t="s">
        <v>42</v>
      </c>
      <c r="E47" s="14" t="s">
        <v>34</v>
      </c>
      <c r="F47" s="40" t="s">
        <v>256</v>
      </c>
      <c r="G47" s="39" t="s">
        <v>257</v>
      </c>
      <c r="H47" s="41" t="s">
        <v>258</v>
      </c>
      <c r="I47" s="14" t="s">
        <v>144</v>
      </c>
      <c r="J47" s="53" t="s">
        <v>259</v>
      </c>
      <c r="K47" s="8"/>
    </row>
    <row r="48" spans="1:11" ht="45" hidden="1" customHeight="1">
      <c r="A48" s="14" t="s">
        <v>21</v>
      </c>
      <c r="B48" s="14" t="s">
        <v>260</v>
      </c>
      <c r="C48" s="53" t="s">
        <v>261</v>
      </c>
      <c r="D48" s="14" t="s">
        <v>42</v>
      </c>
      <c r="E48" s="14" t="s">
        <v>34</v>
      </c>
      <c r="F48" s="40" t="s">
        <v>212</v>
      </c>
      <c r="G48" s="39" t="s">
        <v>262</v>
      </c>
      <c r="H48" s="41" t="s">
        <v>263</v>
      </c>
      <c r="I48" s="14" t="s">
        <v>195</v>
      </c>
      <c r="J48" s="53" t="s">
        <v>264</v>
      </c>
      <c r="K48" s="8"/>
    </row>
    <row r="49" spans="1:11" ht="45" hidden="1" customHeight="1">
      <c r="A49" s="14" t="s">
        <v>139</v>
      </c>
      <c r="B49" s="14" t="s">
        <v>265</v>
      </c>
      <c r="C49" s="53" t="s">
        <v>266</v>
      </c>
      <c r="D49" s="14" t="s">
        <v>267</v>
      </c>
      <c r="E49" s="14" t="s">
        <v>34</v>
      </c>
      <c r="F49" s="40" t="s">
        <v>268</v>
      </c>
      <c r="G49" s="39" t="s">
        <v>99</v>
      </c>
      <c r="H49" s="41" t="s">
        <v>269</v>
      </c>
      <c r="I49" s="14" t="s">
        <v>270</v>
      </c>
      <c r="J49" s="53" t="s">
        <v>271</v>
      </c>
      <c r="K49" s="8"/>
    </row>
    <row r="50" spans="1:11" ht="45" customHeight="1">
      <c r="A50" s="14" t="s">
        <v>19</v>
      </c>
      <c r="B50" s="14" t="s">
        <v>272</v>
      </c>
      <c r="C50" s="8" t="s">
        <v>273</v>
      </c>
      <c r="D50" s="14" t="s">
        <v>42</v>
      </c>
      <c r="E50" s="14" t="s">
        <v>274</v>
      </c>
      <c r="F50" s="40" t="s">
        <v>70</v>
      </c>
      <c r="G50" s="39" t="s">
        <v>71</v>
      </c>
      <c r="H50" s="41" t="s">
        <v>72</v>
      </c>
      <c r="I50" s="14" t="s">
        <v>275</v>
      </c>
      <c r="J50" s="53" t="s">
        <v>276</v>
      </c>
      <c r="K50" s="8"/>
    </row>
    <row r="51" spans="1:11" ht="45" hidden="1" customHeight="1">
      <c r="A51" s="14" t="s">
        <v>21</v>
      </c>
      <c r="B51" s="14" t="s">
        <v>277</v>
      </c>
      <c r="C51" s="53" t="s">
        <v>278</v>
      </c>
      <c r="D51" s="14" t="s">
        <v>33</v>
      </c>
      <c r="E51" s="14" t="s">
        <v>34</v>
      </c>
      <c r="F51" s="40" t="s">
        <v>35</v>
      </c>
      <c r="G51" s="275" t="s">
        <v>36</v>
      </c>
      <c r="H51" s="41" t="s">
        <v>37</v>
      </c>
      <c r="I51" s="14" t="s">
        <v>38</v>
      </c>
      <c r="J51" s="53" t="s">
        <v>279</v>
      </c>
      <c r="K51" s="8"/>
    </row>
    <row r="52" spans="1:11" ht="45" hidden="1" customHeight="1">
      <c r="A52" s="14" t="s">
        <v>1</v>
      </c>
      <c r="B52" s="14" t="s">
        <v>280</v>
      </c>
      <c r="C52" s="53" t="s">
        <v>281</v>
      </c>
      <c r="D52" s="14" t="s">
        <v>33</v>
      </c>
      <c r="E52" s="14" t="s">
        <v>34</v>
      </c>
      <c r="F52" s="40" t="s">
        <v>282</v>
      </c>
      <c r="G52" s="39">
        <v>3</v>
      </c>
      <c r="H52" s="41" t="s">
        <v>283</v>
      </c>
      <c r="I52" s="14" t="s">
        <v>199</v>
      </c>
      <c r="J52" s="53" t="s">
        <v>284</v>
      </c>
      <c r="K52" s="8"/>
    </row>
    <row r="53" spans="1:11" ht="45" hidden="1" customHeight="1">
      <c r="A53" s="14" t="s">
        <v>5</v>
      </c>
      <c r="B53" s="14" t="s">
        <v>285</v>
      </c>
      <c r="C53" s="8" t="s">
        <v>286</v>
      </c>
      <c r="D53" s="14" t="s">
        <v>42</v>
      </c>
      <c r="E53" s="14" t="s">
        <v>34</v>
      </c>
      <c r="F53" s="40" t="s">
        <v>63</v>
      </c>
      <c r="G53" s="39" t="s">
        <v>287</v>
      </c>
      <c r="H53" s="41" t="s">
        <v>214</v>
      </c>
      <c r="I53" s="14" t="s">
        <v>288</v>
      </c>
      <c r="J53" s="53" t="s">
        <v>289</v>
      </c>
      <c r="K53" s="8"/>
    </row>
    <row r="54" spans="1:11" ht="45" hidden="1" customHeight="1">
      <c r="A54" s="14" t="s">
        <v>17</v>
      </c>
      <c r="B54" s="14" t="s">
        <v>290</v>
      </c>
      <c r="C54" s="53" t="s">
        <v>291</v>
      </c>
      <c r="D54" s="14" t="s">
        <v>42</v>
      </c>
      <c r="E54" s="14" t="s">
        <v>34</v>
      </c>
      <c r="F54" s="40" t="s">
        <v>292</v>
      </c>
      <c r="G54" s="39" t="s">
        <v>293</v>
      </c>
      <c r="H54" s="41" t="s">
        <v>294</v>
      </c>
      <c r="I54" s="14" t="s">
        <v>38</v>
      </c>
      <c r="J54" s="53" t="s">
        <v>295</v>
      </c>
      <c r="K54" s="8"/>
    </row>
    <row r="55" spans="1:11" ht="45" hidden="1" customHeight="1">
      <c r="A55" s="14" t="s">
        <v>5</v>
      </c>
      <c r="B55" s="14" t="s">
        <v>296</v>
      </c>
      <c r="C55" s="8" t="s">
        <v>297</v>
      </c>
      <c r="D55" s="14" t="s">
        <v>42</v>
      </c>
      <c r="E55" s="14" t="s">
        <v>34</v>
      </c>
      <c r="F55" s="40" t="s">
        <v>63</v>
      </c>
      <c r="G55" s="39" t="s">
        <v>287</v>
      </c>
      <c r="H55" s="41" t="s">
        <v>214</v>
      </c>
      <c r="I55" s="14" t="s">
        <v>288</v>
      </c>
      <c r="J55" s="53" t="s">
        <v>298</v>
      </c>
      <c r="K55" s="8"/>
    </row>
    <row r="56" spans="1:11" ht="45" hidden="1" customHeight="1">
      <c r="A56" s="14" t="s">
        <v>6</v>
      </c>
      <c r="B56" s="14" t="s">
        <v>299</v>
      </c>
      <c r="C56" s="8" t="s">
        <v>300</v>
      </c>
      <c r="D56" s="14" t="s">
        <v>42</v>
      </c>
      <c r="E56" s="14" t="s">
        <v>34</v>
      </c>
      <c r="F56" s="84">
        <v>1</v>
      </c>
      <c r="G56" s="39" t="s">
        <v>148</v>
      </c>
      <c r="H56" s="41" t="s">
        <v>149</v>
      </c>
      <c r="I56" s="14" t="s">
        <v>38</v>
      </c>
      <c r="J56" s="53" t="s">
        <v>301</v>
      </c>
      <c r="K56" s="8"/>
    </row>
    <row r="57" spans="1:11" ht="45" hidden="1" customHeight="1">
      <c r="A57" s="14" t="s">
        <v>9</v>
      </c>
      <c r="B57" s="14" t="s">
        <v>302</v>
      </c>
      <c r="C57" s="53" t="s">
        <v>303</v>
      </c>
      <c r="D57" s="14" t="s">
        <v>104</v>
      </c>
      <c r="E57" s="14" t="s">
        <v>69</v>
      </c>
      <c r="F57" s="108">
        <v>0</v>
      </c>
      <c r="G57" s="39" t="s">
        <v>304</v>
      </c>
      <c r="H57" s="41" t="s">
        <v>258</v>
      </c>
      <c r="I57" s="14" t="s">
        <v>124</v>
      </c>
      <c r="J57" s="53" t="s">
        <v>305</v>
      </c>
      <c r="K57" s="8"/>
    </row>
    <row r="58" spans="1:11" s="83" customFormat="1" ht="45" hidden="1" customHeight="1">
      <c r="A58" s="14" t="s">
        <v>9</v>
      </c>
      <c r="B58" s="14" t="s">
        <v>306</v>
      </c>
      <c r="C58" s="53" t="s">
        <v>307</v>
      </c>
      <c r="D58" s="14" t="s">
        <v>267</v>
      </c>
      <c r="E58" s="14" t="s">
        <v>34</v>
      </c>
      <c r="F58" s="40" t="s">
        <v>268</v>
      </c>
      <c r="G58" s="39" t="s">
        <v>99</v>
      </c>
      <c r="H58" s="41" t="s">
        <v>269</v>
      </c>
      <c r="I58" s="14" t="s">
        <v>124</v>
      </c>
      <c r="J58" s="53" t="s">
        <v>308</v>
      </c>
      <c r="K58" s="8"/>
    </row>
    <row r="59" spans="1:11" s="83" customFormat="1" ht="45" hidden="1" customHeight="1">
      <c r="A59" s="14" t="s">
        <v>7</v>
      </c>
      <c r="B59" s="14" t="s">
        <v>309</v>
      </c>
      <c r="C59" s="53" t="s">
        <v>310</v>
      </c>
      <c r="D59" s="14" t="s">
        <v>311</v>
      </c>
      <c r="E59" s="14" t="s">
        <v>42</v>
      </c>
      <c r="F59" s="40" t="s">
        <v>34</v>
      </c>
      <c r="G59" s="39" t="s">
        <v>57</v>
      </c>
      <c r="H59" s="41" t="s">
        <v>312</v>
      </c>
      <c r="I59" s="14" t="s">
        <v>137</v>
      </c>
      <c r="J59" s="53" t="s">
        <v>313</v>
      </c>
      <c r="K59" s="8"/>
    </row>
    <row r="60" spans="1:11" ht="45" hidden="1" customHeight="1">
      <c r="A60" s="14" t="s">
        <v>15</v>
      </c>
      <c r="B60" s="14" t="s">
        <v>314</v>
      </c>
      <c r="C60" s="53" t="s">
        <v>315</v>
      </c>
      <c r="D60" s="14" t="s">
        <v>33</v>
      </c>
      <c r="E60" s="14" t="s">
        <v>34</v>
      </c>
      <c r="F60" s="40" t="s">
        <v>70</v>
      </c>
      <c r="G60" s="39" t="s">
        <v>316</v>
      </c>
      <c r="H60" s="41" t="s">
        <v>263</v>
      </c>
      <c r="I60" s="14" t="s">
        <v>159</v>
      </c>
      <c r="J60" s="53" t="s">
        <v>317</v>
      </c>
      <c r="K60" s="8"/>
    </row>
    <row r="61" spans="1:11" ht="45" hidden="1" customHeight="1">
      <c r="A61" s="14" t="s">
        <v>139</v>
      </c>
      <c r="B61" s="14" t="s">
        <v>318</v>
      </c>
      <c r="C61" s="53" t="s">
        <v>319</v>
      </c>
      <c r="D61" s="14" t="s">
        <v>33</v>
      </c>
      <c r="E61" s="14" t="s">
        <v>34</v>
      </c>
      <c r="F61" s="40" t="s">
        <v>35</v>
      </c>
      <c r="G61" s="39" t="s">
        <v>36</v>
      </c>
      <c r="H61" s="41" t="s">
        <v>37</v>
      </c>
      <c r="I61" s="14" t="s">
        <v>195</v>
      </c>
      <c r="J61" s="53" t="s">
        <v>320</v>
      </c>
      <c r="K61" s="8"/>
    </row>
    <row r="62" spans="1:11" ht="45" hidden="1" customHeight="1">
      <c r="A62" s="14" t="s">
        <v>4</v>
      </c>
      <c r="B62" s="14" t="s">
        <v>321</v>
      </c>
      <c r="C62" s="53" t="s">
        <v>322</v>
      </c>
      <c r="D62" s="14" t="s">
        <v>42</v>
      </c>
      <c r="E62" s="14" t="s">
        <v>34</v>
      </c>
      <c r="F62" s="40" t="s">
        <v>294</v>
      </c>
      <c r="G62" s="39" t="s">
        <v>293</v>
      </c>
      <c r="H62" s="41" t="s">
        <v>292</v>
      </c>
      <c r="I62" s="14" t="s">
        <v>323</v>
      </c>
      <c r="J62" s="53" t="s">
        <v>324</v>
      </c>
      <c r="K62" s="8"/>
    </row>
    <row r="63" spans="1:11" ht="45" hidden="1" customHeight="1">
      <c r="A63" s="14" t="s">
        <v>15</v>
      </c>
      <c r="B63" s="14" t="s">
        <v>325</v>
      </c>
      <c r="C63" s="53" t="s">
        <v>326</v>
      </c>
      <c r="D63" s="14" t="s">
        <v>327</v>
      </c>
      <c r="E63" s="14" t="s">
        <v>43</v>
      </c>
      <c r="F63" s="40">
        <v>0</v>
      </c>
      <c r="G63" s="39" t="s">
        <v>99</v>
      </c>
      <c r="H63" s="41" t="s">
        <v>328</v>
      </c>
      <c r="I63" s="14" t="s">
        <v>323</v>
      </c>
      <c r="J63" s="53" t="s">
        <v>329</v>
      </c>
      <c r="K63" s="8"/>
    </row>
    <row r="64" spans="1:11" ht="45" hidden="1" customHeight="1">
      <c r="A64" s="14" t="s">
        <v>21</v>
      </c>
      <c r="B64" s="14" t="s">
        <v>330</v>
      </c>
      <c r="C64" s="53" t="s">
        <v>331</v>
      </c>
      <c r="D64" s="14" t="s">
        <v>42</v>
      </c>
      <c r="E64" s="14" t="s">
        <v>34</v>
      </c>
      <c r="F64" s="40" t="s">
        <v>332</v>
      </c>
      <c r="G64" s="39" t="s">
        <v>333</v>
      </c>
      <c r="H64" s="41" t="s">
        <v>334</v>
      </c>
      <c r="I64" s="14" t="s">
        <v>335</v>
      </c>
      <c r="J64" s="53" t="s">
        <v>336</v>
      </c>
      <c r="K64" s="8"/>
    </row>
    <row r="65" spans="1:11" ht="45" hidden="1" customHeight="1">
      <c r="A65" s="150" t="s">
        <v>14</v>
      </c>
      <c r="B65" s="150" t="s">
        <v>337</v>
      </c>
      <c r="C65" s="151" t="s">
        <v>338</v>
      </c>
      <c r="D65" s="150" t="s">
        <v>33</v>
      </c>
      <c r="E65" s="150" t="s">
        <v>34</v>
      </c>
      <c r="F65" s="152" t="s">
        <v>77</v>
      </c>
      <c r="G65" s="153" t="s">
        <v>78</v>
      </c>
      <c r="H65" s="154" t="s">
        <v>171</v>
      </c>
      <c r="I65" s="150" t="s">
        <v>335</v>
      </c>
      <c r="J65" s="151" t="s">
        <v>339</v>
      </c>
      <c r="K65" s="8"/>
    </row>
    <row r="66" spans="1:11" ht="45" hidden="1" customHeight="1">
      <c r="A66" s="14" t="s">
        <v>21</v>
      </c>
      <c r="B66" s="14" t="s">
        <v>340</v>
      </c>
      <c r="C66" s="53" t="s">
        <v>341</v>
      </c>
      <c r="D66" s="14" t="s">
        <v>33</v>
      </c>
      <c r="E66" s="14" t="s">
        <v>34</v>
      </c>
      <c r="F66" s="40" t="s">
        <v>35</v>
      </c>
      <c r="G66" s="275" t="s">
        <v>36</v>
      </c>
      <c r="H66" s="41" t="s">
        <v>37</v>
      </c>
      <c r="I66" s="14" t="s">
        <v>335</v>
      </c>
      <c r="J66" s="53" t="s">
        <v>342</v>
      </c>
      <c r="K66" s="8"/>
    </row>
    <row r="67" spans="1:11" ht="45" hidden="1" customHeight="1">
      <c r="A67" s="14" t="s">
        <v>21</v>
      </c>
      <c r="B67" s="14" t="s">
        <v>343</v>
      </c>
      <c r="C67" s="53" t="s">
        <v>344</v>
      </c>
      <c r="D67" s="14" t="s">
        <v>33</v>
      </c>
      <c r="E67" s="14" t="s">
        <v>34</v>
      </c>
      <c r="F67" s="40" t="s">
        <v>35</v>
      </c>
      <c r="G67" s="275" t="s">
        <v>36</v>
      </c>
      <c r="H67" s="41" t="s">
        <v>37</v>
      </c>
      <c r="I67" s="14" t="s">
        <v>335</v>
      </c>
      <c r="J67" s="53" t="s">
        <v>345</v>
      </c>
      <c r="K67" s="8"/>
    </row>
    <row r="68" spans="1:11" ht="45" hidden="1" customHeight="1">
      <c r="A68" s="14" t="s">
        <v>4</v>
      </c>
      <c r="B68" s="14" t="s">
        <v>346</v>
      </c>
      <c r="C68" s="53" t="s">
        <v>347</v>
      </c>
      <c r="D68" s="14" t="s">
        <v>42</v>
      </c>
      <c r="E68" s="14" t="s">
        <v>34</v>
      </c>
      <c r="F68" s="40" t="s">
        <v>348</v>
      </c>
      <c r="G68" s="39" t="s">
        <v>349</v>
      </c>
      <c r="H68" s="41" t="s">
        <v>294</v>
      </c>
      <c r="I68" s="14" t="s">
        <v>323</v>
      </c>
      <c r="J68" s="53" t="s">
        <v>350</v>
      </c>
      <c r="K68" s="8"/>
    </row>
    <row r="69" spans="1:11" ht="66.75" hidden="1" customHeight="1">
      <c r="A69" s="14" t="s">
        <v>10</v>
      </c>
      <c r="B69" s="14" t="s">
        <v>351</v>
      </c>
      <c r="C69" s="53" t="s">
        <v>352</v>
      </c>
      <c r="D69" s="14" t="s">
        <v>42</v>
      </c>
      <c r="E69" s="14" t="s">
        <v>34</v>
      </c>
      <c r="F69" s="40" t="s">
        <v>63</v>
      </c>
      <c r="G69" s="39" t="s">
        <v>64</v>
      </c>
      <c r="H69" s="41" t="s">
        <v>65</v>
      </c>
      <c r="I69" s="14" t="s">
        <v>38</v>
      </c>
      <c r="J69" s="53" t="s">
        <v>353</v>
      </c>
      <c r="K69" s="8"/>
    </row>
    <row r="70" spans="1:11" ht="45" hidden="1" customHeight="1">
      <c r="A70" s="14" t="s">
        <v>5</v>
      </c>
      <c r="B70" s="14" t="s">
        <v>354</v>
      </c>
      <c r="C70" s="53" t="s">
        <v>355</v>
      </c>
      <c r="D70" s="14" t="s">
        <v>42</v>
      </c>
      <c r="E70" s="14" t="s">
        <v>34</v>
      </c>
      <c r="F70" s="40" t="s">
        <v>356</v>
      </c>
      <c r="G70" s="39" t="s">
        <v>357</v>
      </c>
      <c r="H70" s="41" t="s">
        <v>136</v>
      </c>
      <c r="I70" s="14" t="s">
        <v>88</v>
      </c>
      <c r="J70" s="53" t="s">
        <v>358</v>
      </c>
      <c r="K70" s="8"/>
    </row>
    <row r="71" spans="1:11" ht="45" hidden="1" customHeight="1">
      <c r="A71" s="14" t="s">
        <v>5</v>
      </c>
      <c r="B71" s="14" t="s">
        <v>359</v>
      </c>
      <c r="C71" s="53" t="s">
        <v>360</v>
      </c>
      <c r="D71" s="14" t="s">
        <v>42</v>
      </c>
      <c r="E71" s="14" t="s">
        <v>69</v>
      </c>
      <c r="F71" s="40" t="s">
        <v>70</v>
      </c>
      <c r="G71" s="39" t="s">
        <v>361</v>
      </c>
      <c r="H71" s="41" t="s">
        <v>263</v>
      </c>
      <c r="I71" s="14" t="s">
        <v>88</v>
      </c>
      <c r="J71" s="53" t="s">
        <v>362</v>
      </c>
      <c r="K71" s="8"/>
    </row>
    <row r="72" spans="1:11" ht="51.75" hidden="1" customHeight="1">
      <c r="A72" s="14" t="s">
        <v>5</v>
      </c>
      <c r="B72" s="14" t="s">
        <v>363</v>
      </c>
      <c r="C72" s="53" t="s">
        <v>364</v>
      </c>
      <c r="D72" s="14" t="s">
        <v>42</v>
      </c>
      <c r="E72" s="14" t="s">
        <v>34</v>
      </c>
      <c r="F72" s="40" t="s">
        <v>70</v>
      </c>
      <c r="G72" s="39" t="s">
        <v>365</v>
      </c>
      <c r="H72" s="41" t="s">
        <v>72</v>
      </c>
      <c r="I72" s="14" t="s">
        <v>88</v>
      </c>
      <c r="J72" s="53" t="s">
        <v>366</v>
      </c>
      <c r="K72" s="8"/>
    </row>
    <row r="73" spans="1:11" ht="51.75" hidden="1" customHeight="1">
      <c r="A73" s="14" t="s">
        <v>17</v>
      </c>
      <c r="B73" s="14" t="s">
        <v>367</v>
      </c>
      <c r="C73" s="53" t="s">
        <v>368</v>
      </c>
      <c r="D73" s="14" t="s">
        <v>42</v>
      </c>
      <c r="E73" s="14" t="s">
        <v>69</v>
      </c>
      <c r="F73" s="40" t="s">
        <v>292</v>
      </c>
      <c r="G73" s="39" t="s">
        <v>293</v>
      </c>
      <c r="H73" s="41" t="s">
        <v>294</v>
      </c>
      <c r="I73" s="14" t="s">
        <v>38</v>
      </c>
      <c r="J73" s="53" t="s">
        <v>369</v>
      </c>
      <c r="K73" s="8"/>
    </row>
    <row r="74" spans="1:11" ht="51.75" hidden="1" customHeight="1">
      <c r="A74" s="14" t="s">
        <v>21</v>
      </c>
      <c r="B74" s="14" t="s">
        <v>370</v>
      </c>
      <c r="C74" s="8" t="s">
        <v>371</v>
      </c>
      <c r="D74" s="14" t="s">
        <v>33</v>
      </c>
      <c r="E74" s="14" t="s">
        <v>69</v>
      </c>
      <c r="F74" s="40" t="s">
        <v>372</v>
      </c>
      <c r="G74" s="14" t="s">
        <v>99</v>
      </c>
      <c r="H74" s="41" t="s">
        <v>373</v>
      </c>
      <c r="I74" s="14" t="s">
        <v>374</v>
      </c>
      <c r="J74" s="53" t="s">
        <v>375</v>
      </c>
      <c r="K74" s="8"/>
    </row>
    <row r="75" spans="1:11" ht="51.75" hidden="1" customHeight="1">
      <c r="A75" s="14" t="s">
        <v>14</v>
      </c>
      <c r="B75" s="14" t="s">
        <v>376</v>
      </c>
      <c r="C75" s="53" t="s">
        <v>377</v>
      </c>
      <c r="D75" s="14" t="s">
        <v>42</v>
      </c>
      <c r="E75" s="14" t="s">
        <v>69</v>
      </c>
      <c r="F75" s="40" t="s">
        <v>70</v>
      </c>
      <c r="G75" s="39" t="s">
        <v>71</v>
      </c>
      <c r="H75" s="41" t="s">
        <v>72</v>
      </c>
      <c r="I75" s="14" t="s">
        <v>378</v>
      </c>
      <c r="J75" s="53" t="s">
        <v>379</v>
      </c>
      <c r="K75" s="8"/>
    </row>
    <row r="76" spans="1:11" ht="45" hidden="1" customHeight="1">
      <c r="A76" s="14" t="s">
        <v>21</v>
      </c>
      <c r="B76" s="14" t="s">
        <v>380</v>
      </c>
      <c r="C76" s="8" t="s">
        <v>381</v>
      </c>
      <c r="D76" s="14" t="s">
        <v>33</v>
      </c>
      <c r="E76" s="14" t="s">
        <v>69</v>
      </c>
      <c r="F76" s="40" t="s">
        <v>372</v>
      </c>
      <c r="G76" s="14" t="s">
        <v>99</v>
      </c>
      <c r="H76" s="41" t="s">
        <v>373</v>
      </c>
      <c r="I76" s="14" t="s">
        <v>374</v>
      </c>
      <c r="J76" s="53" t="s">
        <v>382</v>
      </c>
      <c r="K76" s="8"/>
    </row>
    <row r="77" spans="1:11" ht="45" hidden="1" customHeight="1">
      <c r="A77" s="14" t="s">
        <v>21</v>
      </c>
      <c r="B77" s="14" t="s">
        <v>383</v>
      </c>
      <c r="C77" s="8" t="s">
        <v>384</v>
      </c>
      <c r="D77" s="14" t="s">
        <v>42</v>
      </c>
      <c r="E77" s="14" t="s">
        <v>34</v>
      </c>
      <c r="F77" s="40" t="s">
        <v>70</v>
      </c>
      <c r="G77" s="39" t="s">
        <v>71</v>
      </c>
      <c r="H77" s="41" t="s">
        <v>72</v>
      </c>
      <c r="I77" s="14" t="s">
        <v>374</v>
      </c>
      <c r="J77" s="53" t="s">
        <v>385</v>
      </c>
      <c r="K77" s="8"/>
    </row>
    <row r="78" spans="1:11" ht="45" hidden="1" customHeight="1">
      <c r="A78" s="14" t="s">
        <v>12</v>
      </c>
      <c r="B78" s="14" t="s">
        <v>386</v>
      </c>
      <c r="C78" s="53" t="s">
        <v>387</v>
      </c>
      <c r="D78" s="14" t="s">
        <v>42</v>
      </c>
      <c r="E78" s="14" t="s">
        <v>34</v>
      </c>
      <c r="F78" s="40" t="s">
        <v>388</v>
      </c>
      <c r="G78" s="39" t="s">
        <v>389</v>
      </c>
      <c r="H78" s="41" t="s">
        <v>59</v>
      </c>
      <c r="I78" s="14" t="s">
        <v>203</v>
      </c>
      <c r="J78" s="53" t="s">
        <v>390</v>
      </c>
      <c r="K78" s="8"/>
    </row>
    <row r="79" spans="1:11" ht="45" hidden="1" customHeight="1">
      <c r="A79" s="14" t="s">
        <v>12</v>
      </c>
      <c r="B79" s="14" t="s">
        <v>391</v>
      </c>
      <c r="C79" s="53" t="s">
        <v>392</v>
      </c>
      <c r="D79" s="14" t="s">
        <v>42</v>
      </c>
      <c r="E79" s="14" t="s">
        <v>69</v>
      </c>
      <c r="F79" s="40" t="s">
        <v>393</v>
      </c>
      <c r="G79" s="39" t="s">
        <v>394</v>
      </c>
      <c r="H79" s="41" t="s">
        <v>294</v>
      </c>
      <c r="I79" s="14" t="s">
        <v>203</v>
      </c>
      <c r="J79" s="53" t="s">
        <v>395</v>
      </c>
      <c r="K79" s="8"/>
    </row>
    <row r="80" spans="1:11" ht="45" hidden="1" customHeight="1">
      <c r="A80" s="14" t="s">
        <v>12</v>
      </c>
      <c r="B80" s="14" t="s">
        <v>396</v>
      </c>
      <c r="C80" s="53" t="s">
        <v>397</v>
      </c>
      <c r="D80" s="14" t="s">
        <v>42</v>
      </c>
      <c r="E80" s="14" t="s">
        <v>69</v>
      </c>
      <c r="F80" s="40" t="s">
        <v>393</v>
      </c>
      <c r="G80" s="39" t="s">
        <v>394</v>
      </c>
      <c r="H80" s="41" t="s">
        <v>294</v>
      </c>
      <c r="I80" s="14" t="s">
        <v>203</v>
      </c>
      <c r="J80" s="53" t="s">
        <v>395</v>
      </c>
      <c r="K80" s="8"/>
    </row>
    <row r="81" spans="1:11" ht="45" hidden="1" customHeight="1">
      <c r="A81" s="14" t="s">
        <v>12</v>
      </c>
      <c r="B81" s="14" t="s">
        <v>398</v>
      </c>
      <c r="C81" s="53" t="s">
        <v>399</v>
      </c>
      <c r="D81" s="14" t="s">
        <v>42</v>
      </c>
      <c r="E81" s="14" t="s">
        <v>69</v>
      </c>
      <c r="F81" s="40" t="s">
        <v>334</v>
      </c>
      <c r="G81" s="39" t="s">
        <v>400</v>
      </c>
      <c r="H81" s="41" t="s">
        <v>121</v>
      </c>
      <c r="I81" s="14" t="s">
        <v>203</v>
      </c>
      <c r="J81" s="53" t="s">
        <v>401</v>
      </c>
      <c r="K81" s="8"/>
    </row>
    <row r="82" spans="1:11" ht="45" hidden="1" customHeight="1">
      <c r="A82" s="14" t="s">
        <v>12</v>
      </c>
      <c r="B82" s="14" t="s">
        <v>402</v>
      </c>
      <c r="C82" s="53" t="s">
        <v>403</v>
      </c>
      <c r="D82" s="14" t="s">
        <v>42</v>
      </c>
      <c r="E82" s="14" t="s">
        <v>34</v>
      </c>
      <c r="F82" s="40" t="s">
        <v>63</v>
      </c>
      <c r="G82" s="39" t="s">
        <v>404</v>
      </c>
      <c r="H82" s="41" t="s">
        <v>263</v>
      </c>
      <c r="I82" s="14" t="s">
        <v>203</v>
      </c>
      <c r="J82" s="53" t="s">
        <v>405</v>
      </c>
      <c r="K82" s="8"/>
    </row>
    <row r="83" spans="1:11" ht="45" hidden="1" customHeight="1">
      <c r="A83" s="14" t="s">
        <v>12</v>
      </c>
      <c r="B83" s="14" t="s">
        <v>406</v>
      </c>
      <c r="C83" s="53" t="s">
        <v>407</v>
      </c>
      <c r="D83" s="14" t="s">
        <v>42</v>
      </c>
      <c r="E83" s="14" t="s">
        <v>69</v>
      </c>
      <c r="F83" s="40" t="s">
        <v>63</v>
      </c>
      <c r="G83" s="39" t="s">
        <v>404</v>
      </c>
      <c r="H83" s="41" t="s">
        <v>263</v>
      </c>
      <c r="I83" s="14" t="s">
        <v>203</v>
      </c>
      <c r="J83" s="53" t="s">
        <v>408</v>
      </c>
      <c r="K83" s="8"/>
    </row>
    <row r="84" spans="1:11" ht="45" hidden="1" customHeight="1">
      <c r="A84" s="14" t="s">
        <v>16</v>
      </c>
      <c r="B84" s="14" t="s">
        <v>409</v>
      </c>
      <c r="C84" s="53" t="s">
        <v>410</v>
      </c>
      <c r="D84" s="14" t="s">
        <v>42</v>
      </c>
      <c r="E84" s="14" t="s">
        <v>34</v>
      </c>
      <c r="F84" s="40">
        <v>1</v>
      </c>
      <c r="G84" s="39" t="s">
        <v>411</v>
      </c>
      <c r="H84" s="41" t="s">
        <v>72</v>
      </c>
      <c r="I84" s="14" t="s">
        <v>238</v>
      </c>
      <c r="J84" s="53" t="s">
        <v>412</v>
      </c>
      <c r="K84" s="8"/>
    </row>
    <row r="85" spans="1:11" ht="45" hidden="1" customHeight="1">
      <c r="A85" s="14" t="s">
        <v>16</v>
      </c>
      <c r="B85" s="14" t="s">
        <v>413</v>
      </c>
      <c r="C85" s="53" t="s">
        <v>414</v>
      </c>
      <c r="D85" s="14" t="s">
        <v>42</v>
      </c>
      <c r="E85" s="14" t="s">
        <v>34</v>
      </c>
      <c r="F85" s="40" t="s">
        <v>85</v>
      </c>
      <c r="G85" s="39" t="s">
        <v>86</v>
      </c>
      <c r="H85" s="41" t="s">
        <v>87</v>
      </c>
      <c r="I85" s="14" t="s">
        <v>415</v>
      </c>
      <c r="J85" s="53" t="s">
        <v>416</v>
      </c>
      <c r="K85" s="8"/>
    </row>
    <row r="86" spans="1:11" ht="45" hidden="1" customHeight="1">
      <c r="A86" s="14" t="s">
        <v>15</v>
      </c>
      <c r="B86" s="14" t="s">
        <v>417</v>
      </c>
      <c r="C86" s="53" t="s">
        <v>418</v>
      </c>
      <c r="D86" s="14" t="s">
        <v>42</v>
      </c>
      <c r="E86" s="14" t="s">
        <v>69</v>
      </c>
      <c r="F86" s="40">
        <v>1</v>
      </c>
      <c r="G86" s="39" t="s">
        <v>142</v>
      </c>
      <c r="H86" s="41" t="s">
        <v>143</v>
      </c>
      <c r="I86" s="14" t="s">
        <v>159</v>
      </c>
      <c r="J86" s="53" t="s">
        <v>419</v>
      </c>
      <c r="K86" s="8"/>
    </row>
    <row r="87" spans="1:11" ht="45.75" hidden="1" customHeight="1">
      <c r="A87" s="14" t="s">
        <v>139</v>
      </c>
      <c r="B87" s="14" t="s">
        <v>420</v>
      </c>
      <c r="C87" s="53" t="s">
        <v>421</v>
      </c>
      <c r="D87" s="14" t="s">
        <v>33</v>
      </c>
      <c r="E87" s="14" t="s">
        <v>422</v>
      </c>
      <c r="F87" s="40" t="s">
        <v>165</v>
      </c>
      <c r="G87" s="39" t="s">
        <v>164</v>
      </c>
      <c r="H87" s="41" t="s">
        <v>37</v>
      </c>
      <c r="I87" s="14" t="s">
        <v>195</v>
      </c>
      <c r="J87" s="53" t="s">
        <v>423</v>
      </c>
      <c r="K87" s="8"/>
    </row>
    <row r="88" spans="1:11" ht="45.75" hidden="1" customHeight="1">
      <c r="A88" s="14" t="s">
        <v>139</v>
      </c>
      <c r="B88" s="14" t="s">
        <v>424</v>
      </c>
      <c r="C88" s="53" t="s">
        <v>425</v>
      </c>
      <c r="D88" s="14" t="s">
        <v>42</v>
      </c>
      <c r="E88" s="14" t="s">
        <v>34</v>
      </c>
      <c r="F88" s="40" t="s">
        <v>356</v>
      </c>
      <c r="G88" s="39" t="s">
        <v>357</v>
      </c>
      <c r="H88" s="41" t="s">
        <v>136</v>
      </c>
      <c r="I88" s="14" t="s">
        <v>195</v>
      </c>
      <c r="J88" s="53" t="s">
        <v>426</v>
      </c>
      <c r="K88" s="8"/>
    </row>
    <row r="89" spans="1:11" ht="45.75" hidden="1" customHeight="1">
      <c r="A89" s="14" t="s">
        <v>21</v>
      </c>
      <c r="B89" s="14" t="s">
        <v>427</v>
      </c>
      <c r="C89" s="8" t="s">
        <v>428</v>
      </c>
      <c r="D89" s="14" t="s">
        <v>33</v>
      </c>
      <c r="E89" s="14" t="s">
        <v>69</v>
      </c>
      <c r="F89" s="40" t="s">
        <v>372</v>
      </c>
      <c r="G89" s="14" t="s">
        <v>99</v>
      </c>
      <c r="H89" s="41" t="s">
        <v>373</v>
      </c>
      <c r="I89" s="14" t="s">
        <v>374</v>
      </c>
      <c r="J89" s="53" t="s">
        <v>429</v>
      </c>
      <c r="K89" s="8"/>
    </row>
    <row r="90" spans="1:11" ht="66" hidden="1" customHeight="1">
      <c r="A90" s="14" t="s">
        <v>21</v>
      </c>
      <c r="B90" s="14" t="s">
        <v>430</v>
      </c>
      <c r="C90" s="53" t="s">
        <v>431</v>
      </c>
      <c r="D90" s="14" t="s">
        <v>42</v>
      </c>
      <c r="E90" s="14" t="s">
        <v>34</v>
      </c>
      <c r="F90" s="40" t="s">
        <v>432</v>
      </c>
      <c r="G90" s="39" t="s">
        <v>433</v>
      </c>
      <c r="H90" s="41" t="s">
        <v>214</v>
      </c>
      <c r="I90" s="14" t="s">
        <v>195</v>
      </c>
      <c r="J90" s="53" t="s">
        <v>434</v>
      </c>
      <c r="K90" s="8"/>
    </row>
    <row r="91" spans="1:11" ht="45.75" hidden="1" customHeight="1">
      <c r="A91" s="14" t="s">
        <v>7</v>
      </c>
      <c r="B91" s="14" t="s">
        <v>435</v>
      </c>
      <c r="C91" s="53" t="s">
        <v>436</v>
      </c>
      <c r="D91" s="14" t="s">
        <v>267</v>
      </c>
      <c r="E91" s="14" t="s">
        <v>34</v>
      </c>
      <c r="F91" s="40" t="s">
        <v>437</v>
      </c>
      <c r="G91" s="39" t="s">
        <v>99</v>
      </c>
      <c r="H91" s="41" t="s">
        <v>438</v>
      </c>
      <c r="I91" s="14" t="s">
        <v>137</v>
      </c>
      <c r="J91" s="53" t="s">
        <v>439</v>
      </c>
      <c r="K91" s="8"/>
    </row>
    <row r="92" spans="1:11" ht="65.25" hidden="1" customHeight="1">
      <c r="A92" s="14" t="s">
        <v>7</v>
      </c>
      <c r="B92" s="14" t="s">
        <v>440</v>
      </c>
      <c r="C92" s="53" t="s">
        <v>441</v>
      </c>
      <c r="D92" s="14" t="s">
        <v>42</v>
      </c>
      <c r="E92" s="14" t="s">
        <v>34</v>
      </c>
      <c r="F92" s="40" t="s">
        <v>70</v>
      </c>
      <c r="G92" s="39" t="s">
        <v>316</v>
      </c>
      <c r="H92" s="41" t="s">
        <v>263</v>
      </c>
      <c r="I92" s="14" t="s">
        <v>137</v>
      </c>
      <c r="J92" s="53" t="s">
        <v>442</v>
      </c>
      <c r="K92" s="8"/>
    </row>
    <row r="93" spans="1:11" ht="65.25" hidden="1" customHeight="1">
      <c r="A93" s="14" t="s">
        <v>7</v>
      </c>
      <c r="B93" s="14" t="s">
        <v>443</v>
      </c>
      <c r="C93" s="53" t="s">
        <v>444</v>
      </c>
      <c r="D93" s="14" t="s">
        <v>42</v>
      </c>
      <c r="E93" s="14" t="s">
        <v>34</v>
      </c>
      <c r="F93" s="40" t="s">
        <v>445</v>
      </c>
      <c r="G93" s="39" t="s">
        <v>446</v>
      </c>
      <c r="H93" s="41" t="s">
        <v>136</v>
      </c>
      <c r="I93" s="14" t="s">
        <v>137</v>
      </c>
      <c r="J93" s="53" t="s">
        <v>447</v>
      </c>
      <c r="K93" s="8"/>
    </row>
    <row r="94" spans="1:11" ht="65.25" customHeight="1">
      <c r="A94" s="14" t="s">
        <v>19</v>
      </c>
      <c r="B94" s="14" t="s">
        <v>448</v>
      </c>
      <c r="C94" s="8" t="s">
        <v>449</v>
      </c>
      <c r="D94" s="14" t="s">
        <v>42</v>
      </c>
      <c r="E94" s="14" t="s">
        <v>43</v>
      </c>
      <c r="F94" s="108">
        <v>1</v>
      </c>
      <c r="G94" s="39" t="s">
        <v>99</v>
      </c>
      <c r="H94" s="41" t="s">
        <v>111</v>
      </c>
      <c r="I94" s="14" t="s">
        <v>450</v>
      </c>
      <c r="J94" s="14" t="s">
        <v>451</v>
      </c>
      <c r="K94" s="8"/>
    </row>
    <row r="95" spans="1:11" ht="65.25" hidden="1" customHeight="1">
      <c r="A95" s="14" t="s">
        <v>14</v>
      </c>
      <c r="B95" s="14" t="s">
        <v>452</v>
      </c>
      <c r="C95" s="53" t="s">
        <v>453</v>
      </c>
      <c r="D95" s="14" t="s">
        <v>42</v>
      </c>
      <c r="E95" s="14" t="s">
        <v>34</v>
      </c>
      <c r="F95" s="40" t="s">
        <v>356</v>
      </c>
      <c r="G95" s="39" t="s">
        <v>357</v>
      </c>
      <c r="H95" s="41" t="s">
        <v>136</v>
      </c>
      <c r="I95" s="14" t="s">
        <v>454</v>
      </c>
      <c r="J95" s="53" t="s">
        <v>455</v>
      </c>
      <c r="K95" s="8"/>
    </row>
    <row r="96" spans="1:11" ht="65.25" hidden="1" customHeight="1">
      <c r="A96" s="14" t="s">
        <v>17</v>
      </c>
      <c r="B96" s="14" t="s">
        <v>456</v>
      </c>
      <c r="C96" s="53" t="s">
        <v>457</v>
      </c>
      <c r="D96" s="14" t="s">
        <v>42</v>
      </c>
      <c r="E96" s="14" t="s">
        <v>34</v>
      </c>
      <c r="F96" s="40" t="s">
        <v>59</v>
      </c>
      <c r="G96" s="39" t="s">
        <v>58</v>
      </c>
      <c r="H96" s="41" t="s">
        <v>57</v>
      </c>
      <c r="I96" s="14" t="s">
        <v>38</v>
      </c>
      <c r="J96" s="53" t="s">
        <v>458</v>
      </c>
      <c r="K96" s="8"/>
    </row>
    <row r="97" spans="1:13" ht="65.25" hidden="1" customHeight="1">
      <c r="A97" s="14" t="s">
        <v>10</v>
      </c>
      <c r="B97" s="14" t="s">
        <v>459</v>
      </c>
      <c r="C97" s="53" t="s">
        <v>460</v>
      </c>
      <c r="D97" s="14" t="s">
        <v>42</v>
      </c>
      <c r="E97" s="14" t="s">
        <v>43</v>
      </c>
      <c r="F97" s="40">
        <v>0</v>
      </c>
      <c r="G97" s="39" t="s">
        <v>304</v>
      </c>
      <c r="H97" s="41" t="s">
        <v>258</v>
      </c>
      <c r="I97" s="14" t="s">
        <v>38</v>
      </c>
      <c r="J97" s="53" t="s">
        <v>461</v>
      </c>
      <c r="K97" s="8"/>
    </row>
    <row r="98" spans="1:13" ht="65.25" hidden="1" customHeight="1">
      <c r="A98" s="14" t="s">
        <v>10</v>
      </c>
      <c r="B98" s="14" t="s">
        <v>462</v>
      </c>
      <c r="C98" s="53" t="s">
        <v>463</v>
      </c>
      <c r="D98" s="14" t="s">
        <v>33</v>
      </c>
      <c r="E98" s="14" t="s">
        <v>43</v>
      </c>
      <c r="F98" s="40" t="s">
        <v>192</v>
      </c>
      <c r="G98" s="39" t="s">
        <v>193</v>
      </c>
      <c r="H98" s="41" t="s">
        <v>194</v>
      </c>
      <c r="I98" s="14" t="s">
        <v>38</v>
      </c>
      <c r="J98" s="53" t="s">
        <v>464</v>
      </c>
      <c r="K98" s="8"/>
    </row>
    <row r="99" spans="1:13" ht="65.25" hidden="1" customHeight="1">
      <c r="A99" s="14" t="s">
        <v>9</v>
      </c>
      <c r="B99" s="14" t="s">
        <v>465</v>
      </c>
      <c r="C99" s="53" t="s">
        <v>466</v>
      </c>
      <c r="D99" s="14" t="s">
        <v>42</v>
      </c>
      <c r="E99" s="14" t="s">
        <v>34</v>
      </c>
      <c r="F99" s="40" t="s">
        <v>70</v>
      </c>
      <c r="G99" s="39" t="s">
        <v>71</v>
      </c>
      <c r="H99" s="41" t="s">
        <v>72</v>
      </c>
      <c r="I99" s="14" t="s">
        <v>124</v>
      </c>
      <c r="J99" s="53" t="s">
        <v>467</v>
      </c>
      <c r="K99" s="8"/>
    </row>
    <row r="100" spans="1:13" ht="65.25" hidden="1" customHeight="1">
      <c r="A100" s="14" t="s">
        <v>10</v>
      </c>
      <c r="B100" s="14" t="s">
        <v>468</v>
      </c>
      <c r="C100" s="53" t="s">
        <v>469</v>
      </c>
      <c r="D100" s="14" t="s">
        <v>42</v>
      </c>
      <c r="E100" s="14" t="s">
        <v>470</v>
      </c>
      <c r="F100" s="40" t="s">
        <v>356</v>
      </c>
      <c r="G100" s="39" t="s">
        <v>357</v>
      </c>
      <c r="H100" s="41" t="s">
        <v>136</v>
      </c>
      <c r="I100" s="14" t="s">
        <v>38</v>
      </c>
      <c r="J100" s="53" t="s">
        <v>471</v>
      </c>
      <c r="K100" s="8"/>
    </row>
    <row r="101" spans="1:13" ht="65.25" customHeight="1">
      <c r="A101" s="14" t="s">
        <v>19</v>
      </c>
      <c r="B101" s="14" t="s">
        <v>472</v>
      </c>
      <c r="C101" s="53" t="s">
        <v>473</v>
      </c>
      <c r="D101" s="14" t="s">
        <v>42</v>
      </c>
      <c r="E101" s="14" t="s">
        <v>69</v>
      </c>
      <c r="F101" s="40" t="s">
        <v>474</v>
      </c>
      <c r="G101" s="39" t="s">
        <v>475</v>
      </c>
      <c r="H101" s="41" t="s">
        <v>258</v>
      </c>
      <c r="I101" s="14" t="s">
        <v>476</v>
      </c>
      <c r="J101" s="53" t="s">
        <v>477</v>
      </c>
      <c r="K101" s="8"/>
    </row>
    <row r="102" spans="1:13" ht="65.25" hidden="1" customHeight="1">
      <c r="A102" s="14" t="s">
        <v>14</v>
      </c>
      <c r="B102" s="14" t="s">
        <v>478</v>
      </c>
      <c r="C102" s="53" t="s">
        <v>479</v>
      </c>
      <c r="D102" s="14" t="s">
        <v>42</v>
      </c>
      <c r="E102" s="14" t="s">
        <v>69</v>
      </c>
      <c r="F102" s="40" t="s">
        <v>63</v>
      </c>
      <c r="G102" s="39" t="s">
        <v>480</v>
      </c>
      <c r="H102" s="41" t="s">
        <v>214</v>
      </c>
      <c r="I102" s="14" t="s">
        <v>454</v>
      </c>
      <c r="J102" s="53" t="s">
        <v>481</v>
      </c>
      <c r="K102" s="8"/>
      <c r="M102" s="149"/>
    </row>
    <row r="103" spans="1:13" ht="65.25" hidden="1" customHeight="1">
      <c r="A103" s="14" t="s">
        <v>7</v>
      </c>
      <c r="B103" s="14" t="s">
        <v>482</v>
      </c>
      <c r="C103" s="53" t="s">
        <v>483</v>
      </c>
      <c r="D103" s="14" t="s">
        <v>42</v>
      </c>
      <c r="E103" s="14" t="s">
        <v>34</v>
      </c>
      <c r="F103" s="40" t="s">
        <v>388</v>
      </c>
      <c r="G103" s="39" t="s">
        <v>484</v>
      </c>
      <c r="H103" s="41" t="s">
        <v>59</v>
      </c>
      <c r="I103" s="14" t="s">
        <v>137</v>
      </c>
      <c r="J103" s="53" t="s">
        <v>485</v>
      </c>
      <c r="K103" s="8"/>
      <c r="M103" s="149"/>
    </row>
    <row r="104" spans="1:13" ht="65.25" hidden="1" customHeight="1">
      <c r="A104" s="14" t="s">
        <v>7</v>
      </c>
      <c r="B104" s="14" t="s">
        <v>486</v>
      </c>
      <c r="C104" s="53" t="s">
        <v>487</v>
      </c>
      <c r="D104" s="14" t="s">
        <v>42</v>
      </c>
      <c r="E104" s="14" t="s">
        <v>34</v>
      </c>
      <c r="F104" s="40" t="s">
        <v>388</v>
      </c>
      <c r="G104" s="39" t="s">
        <v>484</v>
      </c>
      <c r="H104" s="41" t="s">
        <v>59</v>
      </c>
      <c r="I104" s="14" t="s">
        <v>137</v>
      </c>
      <c r="J104" s="53" t="s">
        <v>488</v>
      </c>
      <c r="K104" s="8"/>
      <c r="M104" s="149"/>
    </row>
    <row r="105" spans="1:13" ht="65.25" hidden="1" customHeight="1">
      <c r="A105" s="14" t="s">
        <v>1</v>
      </c>
      <c r="B105" s="14" t="s">
        <v>489</v>
      </c>
      <c r="C105" s="53" t="s">
        <v>490</v>
      </c>
      <c r="D105" s="14" t="s">
        <v>42</v>
      </c>
      <c r="E105" s="14" t="s">
        <v>34</v>
      </c>
      <c r="F105" s="40" t="s">
        <v>491</v>
      </c>
      <c r="G105" s="39" t="s">
        <v>492</v>
      </c>
      <c r="H105" s="41" t="s">
        <v>493</v>
      </c>
      <c r="I105" s="14" t="s">
        <v>494</v>
      </c>
      <c r="J105" s="53" t="s">
        <v>495</v>
      </c>
      <c r="K105" s="8"/>
    </row>
    <row r="106" spans="1:13" ht="65.25" hidden="1" customHeight="1">
      <c r="A106" s="14" t="s">
        <v>21</v>
      </c>
      <c r="B106" s="14" t="s">
        <v>496</v>
      </c>
      <c r="C106" s="53" t="s">
        <v>497</v>
      </c>
      <c r="D106" s="14" t="s">
        <v>33</v>
      </c>
      <c r="E106" s="14" t="s">
        <v>34</v>
      </c>
      <c r="F106" s="40" t="s">
        <v>35</v>
      </c>
      <c r="G106" s="275" t="s">
        <v>36</v>
      </c>
      <c r="H106" s="41" t="s">
        <v>37</v>
      </c>
      <c r="I106" s="14" t="s">
        <v>38</v>
      </c>
      <c r="J106" s="53" t="s">
        <v>498</v>
      </c>
      <c r="K106" s="8"/>
    </row>
    <row r="107" spans="1:13" ht="65.25" hidden="1" customHeight="1">
      <c r="A107" s="14" t="s">
        <v>21</v>
      </c>
      <c r="B107" s="14" t="s">
        <v>499</v>
      </c>
      <c r="C107" s="53" t="s">
        <v>500</v>
      </c>
      <c r="D107" s="14" t="s">
        <v>33</v>
      </c>
      <c r="E107" s="14" t="s">
        <v>34</v>
      </c>
      <c r="F107" s="40" t="s">
        <v>35</v>
      </c>
      <c r="G107" s="275" t="s">
        <v>36</v>
      </c>
      <c r="H107" s="41" t="s">
        <v>37</v>
      </c>
      <c r="I107" s="14" t="s">
        <v>38</v>
      </c>
      <c r="J107" s="53" t="s">
        <v>501</v>
      </c>
      <c r="K107" s="8"/>
    </row>
    <row r="108" spans="1:13" ht="65.25" hidden="1" customHeight="1">
      <c r="A108" s="14" t="s">
        <v>20</v>
      </c>
      <c r="B108" s="14" t="s">
        <v>502</v>
      </c>
      <c r="C108" s="53" t="s">
        <v>503</v>
      </c>
      <c r="D108" s="14" t="s">
        <v>42</v>
      </c>
      <c r="E108" s="14" t="s">
        <v>69</v>
      </c>
      <c r="F108" s="40">
        <v>1</v>
      </c>
      <c r="G108" s="39" t="s">
        <v>484</v>
      </c>
      <c r="H108" s="41" t="s">
        <v>59</v>
      </c>
      <c r="I108" s="14" t="s">
        <v>47</v>
      </c>
      <c r="J108" s="53" t="s">
        <v>504</v>
      </c>
      <c r="K108" s="8"/>
    </row>
    <row r="109" spans="1:13" ht="65.25" customHeight="1">
      <c r="A109" s="14" t="s">
        <v>19</v>
      </c>
      <c r="B109" s="14" t="s">
        <v>505</v>
      </c>
      <c r="C109" s="53" t="s">
        <v>506</v>
      </c>
      <c r="D109" s="14" t="s">
        <v>42</v>
      </c>
      <c r="E109" s="14" t="s">
        <v>69</v>
      </c>
      <c r="F109" s="40" t="s">
        <v>212</v>
      </c>
      <c r="G109" s="39" t="s">
        <v>316</v>
      </c>
      <c r="H109" s="41" t="s">
        <v>263</v>
      </c>
      <c r="I109" s="14" t="s">
        <v>507</v>
      </c>
      <c r="J109" s="53" t="s">
        <v>508</v>
      </c>
      <c r="K109" s="8"/>
    </row>
    <row r="110" spans="1:13" ht="65.25" hidden="1" customHeight="1">
      <c r="A110" s="14" t="s">
        <v>14</v>
      </c>
      <c r="B110" s="14" t="s">
        <v>509</v>
      </c>
      <c r="C110" s="53" t="s">
        <v>510</v>
      </c>
      <c r="D110" s="14" t="s">
        <v>42</v>
      </c>
      <c r="E110" s="14" t="s">
        <v>34</v>
      </c>
      <c r="F110" s="40" t="s">
        <v>212</v>
      </c>
      <c r="G110" s="39" t="s">
        <v>316</v>
      </c>
      <c r="H110" s="41" t="s">
        <v>263</v>
      </c>
      <c r="I110" s="14" t="s">
        <v>511</v>
      </c>
      <c r="J110" s="53" t="s">
        <v>512</v>
      </c>
      <c r="K110" s="8"/>
    </row>
    <row r="111" spans="1:13" ht="65.25" hidden="1" customHeight="1">
      <c r="A111" s="14" t="s">
        <v>12</v>
      </c>
      <c r="B111" s="14" t="s">
        <v>513</v>
      </c>
      <c r="C111" s="53" t="s">
        <v>514</v>
      </c>
      <c r="D111" s="14" t="s">
        <v>42</v>
      </c>
      <c r="E111" s="14" t="s">
        <v>34</v>
      </c>
      <c r="F111" s="40" t="s">
        <v>515</v>
      </c>
      <c r="G111" s="39" t="s">
        <v>516</v>
      </c>
      <c r="H111" s="41" t="s">
        <v>517</v>
      </c>
      <c r="I111" s="14" t="s">
        <v>518</v>
      </c>
      <c r="J111" s="53" t="s">
        <v>519</v>
      </c>
      <c r="K111" s="8"/>
    </row>
    <row r="112" spans="1:13" ht="65.25" customHeight="1">
      <c r="A112" s="14"/>
      <c r="B112" s="14"/>
      <c r="C112" s="8"/>
      <c r="D112" s="14"/>
      <c r="E112" s="14"/>
      <c r="F112" s="14"/>
      <c r="G112" s="14"/>
      <c r="H112" s="14"/>
      <c r="I112" s="14"/>
      <c r="K112" s="8"/>
    </row>
    <row r="113" spans="1:11" ht="65.25" customHeight="1">
      <c r="A113" s="14"/>
      <c r="B113" s="14"/>
      <c r="C113" s="8"/>
      <c r="D113" s="14"/>
      <c r="E113" s="14"/>
      <c r="F113" s="14"/>
      <c r="G113" s="14"/>
      <c r="H113" s="14"/>
      <c r="I113" s="14"/>
      <c r="K113" s="8"/>
    </row>
    <row r="114" spans="1:11" ht="65.25" customHeight="1">
      <c r="A114" s="14"/>
      <c r="B114" s="14"/>
      <c r="C114" s="8"/>
      <c r="D114" s="14"/>
      <c r="E114" s="14"/>
      <c r="F114" s="14"/>
      <c r="G114" s="14"/>
      <c r="H114" s="14"/>
      <c r="I114" s="14"/>
      <c r="K114" s="8"/>
    </row>
    <row r="115" spans="1:11" ht="65.25" customHeight="1">
      <c r="A115" s="14"/>
      <c r="B115" s="14"/>
      <c r="C115" s="8"/>
      <c r="D115" s="14"/>
      <c r="E115" s="14"/>
      <c r="F115" s="14"/>
      <c r="G115" s="14"/>
      <c r="H115" s="14"/>
      <c r="I115" s="14"/>
      <c r="K115" s="8"/>
    </row>
    <row r="116" spans="1:11" ht="65.25" customHeight="1">
      <c r="A116" s="14"/>
      <c r="B116" s="14"/>
      <c r="C116" s="8"/>
      <c r="D116" s="14"/>
      <c r="E116" s="14"/>
      <c r="F116" s="14"/>
      <c r="G116" s="14"/>
      <c r="H116" s="14"/>
      <c r="I116" s="14"/>
      <c r="K116" s="8"/>
    </row>
    <row r="117" spans="1:11" ht="65.25" customHeight="1">
      <c r="A117" s="14"/>
      <c r="B117" s="14"/>
      <c r="C117" s="8"/>
      <c r="D117" s="14"/>
      <c r="E117" s="14"/>
      <c r="F117" s="17"/>
      <c r="G117" s="14"/>
      <c r="H117" s="14"/>
      <c r="I117" s="14"/>
      <c r="K117" s="8"/>
    </row>
    <row r="118" spans="1:11" ht="65.25" customHeight="1">
      <c r="A118" s="14"/>
      <c r="B118" s="14"/>
      <c r="C118" s="8"/>
      <c r="D118" s="14"/>
      <c r="E118" s="14"/>
      <c r="F118" s="17"/>
      <c r="G118" s="14"/>
      <c r="H118" s="14"/>
      <c r="I118" s="14"/>
      <c r="K118" s="8"/>
    </row>
    <row r="119" spans="1:11" ht="65.25" customHeight="1">
      <c r="A119" s="14"/>
      <c r="B119" s="14"/>
      <c r="C119" s="8"/>
      <c r="D119" s="14"/>
      <c r="E119" s="14"/>
      <c r="F119" s="17"/>
      <c r="G119" s="14"/>
      <c r="H119" s="14"/>
      <c r="I119" s="14"/>
      <c r="K119" s="8"/>
    </row>
    <row r="120" spans="1:11" ht="65.25" customHeight="1">
      <c r="A120" s="14"/>
      <c r="B120" s="14"/>
      <c r="C120" s="8"/>
      <c r="D120" s="14"/>
      <c r="E120" s="14"/>
      <c r="F120" s="17"/>
      <c r="G120" s="14"/>
      <c r="H120" s="14"/>
      <c r="I120" s="14"/>
      <c r="K120" s="8"/>
    </row>
    <row r="121" spans="1:11" ht="65.25" customHeight="1">
      <c r="A121" s="14"/>
      <c r="B121" s="14"/>
      <c r="C121" s="8"/>
      <c r="D121" s="14"/>
      <c r="E121" s="14"/>
      <c r="F121" s="17"/>
      <c r="G121" s="14"/>
      <c r="H121" s="14"/>
      <c r="I121" s="14"/>
      <c r="K121" s="8"/>
    </row>
    <row r="122" spans="1:11" ht="65.25" customHeight="1">
      <c r="A122" s="14"/>
      <c r="B122" s="14"/>
      <c r="C122" s="8"/>
      <c r="D122" s="14"/>
      <c r="E122" s="14"/>
      <c r="F122" s="17"/>
      <c r="G122" s="14"/>
      <c r="H122" s="14"/>
      <c r="I122" s="14"/>
      <c r="K122" s="8"/>
    </row>
    <row r="123" spans="1:11" ht="65.25" customHeight="1">
      <c r="A123" s="14"/>
      <c r="B123" s="14"/>
      <c r="C123" s="8"/>
      <c r="D123" s="14"/>
      <c r="E123" s="14"/>
      <c r="F123" s="17"/>
      <c r="G123" s="14"/>
      <c r="H123" s="14"/>
      <c r="I123" s="14"/>
      <c r="K123" s="8"/>
    </row>
    <row r="124" spans="1:11" ht="65.25" customHeight="1">
      <c r="A124" s="14"/>
      <c r="B124" s="14"/>
      <c r="C124" s="8"/>
      <c r="D124" s="14"/>
      <c r="E124" s="14"/>
      <c r="F124" s="17"/>
      <c r="G124" s="14"/>
      <c r="H124" s="14"/>
      <c r="I124" s="14"/>
      <c r="K124" s="8"/>
    </row>
    <row r="125" spans="1:11" ht="65.25" customHeight="1">
      <c r="A125" s="14"/>
      <c r="B125" s="14"/>
      <c r="C125" s="8"/>
      <c r="D125" s="14"/>
      <c r="E125" s="14"/>
      <c r="F125" s="17"/>
      <c r="G125" s="14"/>
      <c r="H125" s="14"/>
      <c r="I125" s="14"/>
      <c r="K125" s="8"/>
    </row>
    <row r="126" spans="1:11" ht="65.25" customHeight="1">
      <c r="A126" s="14"/>
      <c r="B126" s="14"/>
      <c r="C126" s="8"/>
      <c r="D126" s="14"/>
      <c r="E126" s="14"/>
      <c r="F126" s="17"/>
      <c r="G126" s="14"/>
      <c r="H126" s="14"/>
      <c r="I126" s="14"/>
      <c r="K126" s="8"/>
    </row>
    <row r="127" spans="1:11" ht="65.25" customHeight="1">
      <c r="A127" s="14"/>
      <c r="B127" s="14"/>
      <c r="C127" s="8"/>
      <c r="D127" s="14"/>
      <c r="E127" s="14"/>
      <c r="F127" s="14"/>
      <c r="G127" s="14"/>
      <c r="H127" s="14"/>
      <c r="I127" s="14"/>
      <c r="K127" s="8"/>
    </row>
    <row r="128" spans="1:11" ht="65.25" customHeight="1">
      <c r="A128" s="14"/>
      <c r="B128" s="14"/>
      <c r="C128" s="8"/>
      <c r="D128" s="14"/>
      <c r="E128" s="14"/>
      <c r="F128" s="14"/>
      <c r="G128" s="14"/>
      <c r="H128" s="14"/>
      <c r="I128" s="14"/>
      <c r="K128" s="8"/>
    </row>
    <row r="129" spans="1:11" ht="65.25" customHeight="1">
      <c r="A129" s="14"/>
      <c r="B129" s="14"/>
      <c r="C129" s="8"/>
      <c r="D129" s="14"/>
      <c r="E129" s="14"/>
      <c r="F129" s="14"/>
      <c r="G129" s="14"/>
      <c r="H129" s="14"/>
      <c r="I129" s="14"/>
      <c r="K129" s="8"/>
    </row>
    <row r="130" spans="1:11" ht="65.25" customHeight="1">
      <c r="A130" s="14"/>
      <c r="B130" s="14"/>
      <c r="C130" s="8"/>
      <c r="D130" s="14"/>
      <c r="E130" s="14"/>
      <c r="F130" s="14"/>
      <c r="G130" s="14"/>
      <c r="H130" s="14"/>
      <c r="I130" s="14"/>
      <c r="K130" s="8"/>
    </row>
    <row r="131" spans="1:11" ht="65.25" customHeight="1">
      <c r="A131" s="14"/>
      <c r="B131" s="14"/>
      <c r="C131" s="8"/>
      <c r="D131" s="14"/>
      <c r="E131" s="14"/>
      <c r="F131" s="14"/>
      <c r="G131" s="14"/>
      <c r="H131" s="14"/>
      <c r="I131" s="14"/>
      <c r="K131" s="8"/>
    </row>
    <row r="132" spans="1:11" ht="65.25" customHeight="1">
      <c r="A132" s="14"/>
      <c r="B132" s="14"/>
      <c r="C132" s="8"/>
      <c r="D132" s="14"/>
      <c r="E132" s="14"/>
      <c r="F132" s="14"/>
      <c r="G132" s="14"/>
      <c r="H132" s="14"/>
      <c r="I132" s="14"/>
      <c r="K132" s="8"/>
    </row>
    <row r="133" spans="1:11" ht="65.25" customHeight="1">
      <c r="A133" s="14"/>
      <c r="B133" s="14"/>
      <c r="C133" s="8"/>
      <c r="D133" s="14"/>
      <c r="E133" s="14"/>
      <c r="F133" s="14"/>
      <c r="G133" s="14"/>
      <c r="H133" s="14"/>
      <c r="I133" s="14"/>
      <c r="K133" s="8"/>
    </row>
    <row r="134" spans="1:11" ht="65.25" customHeight="1">
      <c r="A134" s="14"/>
      <c r="B134" s="14"/>
      <c r="C134" s="8"/>
      <c r="D134" s="14"/>
      <c r="E134" s="14"/>
      <c r="F134" s="14"/>
      <c r="G134" s="14"/>
      <c r="H134" s="14"/>
      <c r="I134" s="14"/>
      <c r="K134" s="8"/>
    </row>
    <row r="135" spans="1:11" ht="65.25" customHeight="1">
      <c r="A135" s="14"/>
      <c r="B135" s="14"/>
      <c r="C135" s="8"/>
      <c r="D135" s="14"/>
      <c r="E135" s="14"/>
      <c r="F135" s="14"/>
      <c r="G135" s="14"/>
      <c r="H135" s="14"/>
      <c r="I135" s="14"/>
      <c r="K135" s="8"/>
    </row>
    <row r="136" spans="1:11" ht="65.25" customHeight="1">
      <c r="A136" s="14"/>
      <c r="B136" s="14"/>
      <c r="C136" s="8"/>
      <c r="D136" s="14"/>
      <c r="E136" s="14"/>
      <c r="F136" s="14"/>
      <c r="G136" s="14"/>
      <c r="H136" s="14"/>
      <c r="I136" s="14"/>
      <c r="K136" s="8"/>
    </row>
    <row r="137" spans="1:11" ht="65.25" customHeight="1">
      <c r="A137" s="14"/>
      <c r="B137" s="14"/>
      <c r="C137" s="8"/>
      <c r="D137" s="14"/>
      <c r="E137" s="14"/>
      <c r="F137" s="14"/>
      <c r="G137" s="14"/>
      <c r="H137" s="14"/>
      <c r="I137" s="14"/>
      <c r="K137" s="8"/>
    </row>
    <row r="138" spans="1:11" ht="65.25" customHeight="1">
      <c r="A138" s="14"/>
      <c r="B138" s="14"/>
      <c r="C138" s="8"/>
      <c r="D138" s="14"/>
      <c r="E138" s="14"/>
      <c r="F138" s="14"/>
      <c r="G138" s="14"/>
      <c r="H138" s="14"/>
      <c r="I138" s="14"/>
      <c r="K138" s="8"/>
    </row>
    <row r="139" spans="1:11" ht="65.25" customHeight="1">
      <c r="A139" s="14"/>
      <c r="B139" s="14"/>
      <c r="C139" s="8"/>
      <c r="D139" s="14"/>
      <c r="E139" s="14"/>
      <c r="F139" s="14"/>
      <c r="G139" s="14"/>
      <c r="H139" s="14"/>
      <c r="I139" s="14"/>
      <c r="K139" s="8"/>
    </row>
    <row r="140" spans="1:11" ht="65.25" customHeight="1">
      <c r="A140" s="14"/>
      <c r="B140" s="14"/>
      <c r="C140" s="8"/>
      <c r="D140" s="14"/>
      <c r="E140" s="14"/>
      <c r="F140" s="14"/>
      <c r="G140" s="14"/>
      <c r="H140" s="14"/>
      <c r="I140" s="14"/>
      <c r="K140" s="8"/>
    </row>
    <row r="141" spans="1:11" ht="65.25" customHeight="1">
      <c r="A141" s="14"/>
      <c r="B141" s="14"/>
      <c r="C141" s="8"/>
      <c r="D141" s="14"/>
      <c r="E141" s="14"/>
      <c r="F141" s="14"/>
      <c r="G141" s="14"/>
      <c r="H141" s="14"/>
      <c r="I141" s="14"/>
      <c r="K141" s="8"/>
    </row>
    <row r="142" spans="1:11" ht="65.25" customHeight="1">
      <c r="A142" s="14"/>
      <c r="B142" s="14"/>
      <c r="C142" s="8"/>
      <c r="D142" s="14"/>
      <c r="E142" s="14"/>
      <c r="F142" s="14"/>
      <c r="G142" s="14"/>
      <c r="H142" s="14"/>
      <c r="I142" s="14"/>
      <c r="K142" s="8"/>
    </row>
    <row r="143" spans="1:11" ht="65.25" customHeight="1">
      <c r="A143" s="14"/>
      <c r="B143" s="14"/>
      <c r="C143" s="8"/>
      <c r="D143" s="14"/>
      <c r="E143" s="14"/>
      <c r="F143" s="14"/>
      <c r="G143" s="14"/>
      <c r="H143" s="14"/>
      <c r="I143" s="14"/>
      <c r="K143" s="8"/>
    </row>
    <row r="144" spans="1:11" ht="65.25" customHeight="1">
      <c r="A144" s="14"/>
      <c r="B144" s="14"/>
      <c r="C144" s="8"/>
      <c r="D144" s="14"/>
      <c r="E144" s="14"/>
      <c r="F144" s="14"/>
      <c r="G144" s="14"/>
      <c r="H144" s="14"/>
      <c r="I144" s="14"/>
      <c r="K144" s="8"/>
    </row>
    <row r="145" spans="1:11" ht="65.25" customHeight="1">
      <c r="A145" s="14"/>
      <c r="B145" s="14"/>
      <c r="C145" s="8"/>
      <c r="D145" s="14"/>
      <c r="E145" s="14"/>
      <c r="F145" s="14"/>
      <c r="G145" s="14"/>
      <c r="H145" s="14"/>
      <c r="I145" s="14"/>
      <c r="K145" s="8"/>
    </row>
    <row r="146" spans="1:11" ht="65.25" customHeight="1">
      <c r="A146" s="14"/>
      <c r="B146" s="14"/>
      <c r="C146" s="8"/>
      <c r="D146" s="14"/>
      <c r="E146" s="14"/>
      <c r="F146" s="14"/>
      <c r="G146" s="14"/>
      <c r="H146" s="14"/>
      <c r="I146" s="14"/>
      <c r="K146" s="8"/>
    </row>
    <row r="147" spans="1:11" ht="65.25" customHeight="1">
      <c r="A147" s="14"/>
      <c r="B147" s="14"/>
      <c r="C147" s="8"/>
      <c r="D147" s="14"/>
      <c r="E147" s="14"/>
      <c r="F147" s="14"/>
      <c r="G147" s="14"/>
      <c r="H147" s="14"/>
      <c r="I147" s="14"/>
      <c r="K147" s="8"/>
    </row>
    <row r="148" spans="1:11" ht="65.25" customHeight="1">
      <c r="A148" s="14"/>
      <c r="B148" s="14"/>
      <c r="C148" s="8"/>
      <c r="D148" s="14"/>
      <c r="E148" s="14"/>
      <c r="F148" s="14"/>
      <c r="G148" s="14"/>
      <c r="H148" s="14"/>
      <c r="I148" s="14"/>
      <c r="K148" s="8"/>
    </row>
    <row r="149" spans="1:11" ht="65.25" customHeight="1">
      <c r="A149" s="14"/>
      <c r="B149" s="14"/>
      <c r="C149" s="8"/>
      <c r="D149" s="14"/>
      <c r="E149" s="14"/>
      <c r="F149" s="15"/>
      <c r="G149" s="15"/>
      <c r="H149" s="15"/>
      <c r="I149" s="14"/>
      <c r="K149" s="8"/>
    </row>
    <row r="150" spans="1:11" ht="65.25" customHeight="1">
      <c r="A150" s="14"/>
      <c r="B150" s="14"/>
      <c r="C150" s="8"/>
      <c r="D150" s="14"/>
      <c r="E150" s="14"/>
      <c r="F150" s="15"/>
      <c r="G150" s="15"/>
      <c r="H150" s="15"/>
      <c r="I150" s="14"/>
      <c r="K150" s="8"/>
    </row>
    <row r="151" spans="1:11" ht="65.25" customHeight="1">
      <c r="A151" s="14"/>
      <c r="B151" s="14"/>
      <c r="C151" s="8"/>
      <c r="D151" s="14"/>
      <c r="E151" s="14"/>
      <c r="F151" s="15"/>
      <c r="G151" s="15"/>
      <c r="H151" s="15"/>
      <c r="I151" s="14"/>
      <c r="K151" s="8"/>
    </row>
    <row r="152" spans="1:11" ht="65.25" customHeight="1">
      <c r="A152" s="14"/>
      <c r="B152" s="14"/>
      <c r="C152" s="8"/>
      <c r="D152" s="14"/>
      <c r="E152" s="14"/>
      <c r="F152" s="15"/>
      <c r="G152" s="15"/>
      <c r="H152" s="15"/>
      <c r="I152" s="14"/>
      <c r="K152" s="8"/>
    </row>
    <row r="153" spans="1:11" ht="65.25" customHeight="1">
      <c r="A153" s="14"/>
      <c r="B153" s="14"/>
      <c r="C153" s="8"/>
      <c r="D153" s="14"/>
      <c r="E153" s="14"/>
      <c r="F153" s="15"/>
      <c r="G153" s="15"/>
      <c r="H153" s="15"/>
      <c r="I153" s="14"/>
      <c r="K153" s="8"/>
    </row>
    <row r="154" spans="1:11" ht="65.25" customHeight="1">
      <c r="A154" s="14"/>
      <c r="B154" s="14"/>
      <c r="C154" s="8"/>
      <c r="D154" s="14"/>
      <c r="E154" s="14"/>
      <c r="F154" s="15"/>
      <c r="G154" s="15"/>
      <c r="H154" s="15"/>
      <c r="I154" s="14"/>
      <c r="K154" s="8"/>
    </row>
    <row r="155" spans="1:11" ht="65.25" customHeight="1">
      <c r="A155" s="14"/>
      <c r="B155" s="14"/>
      <c r="C155" s="8"/>
      <c r="D155" s="14"/>
      <c r="E155" s="14"/>
      <c r="F155" s="15"/>
      <c r="G155" s="15"/>
      <c r="H155" s="15"/>
      <c r="I155" s="14"/>
      <c r="K155" s="8"/>
    </row>
    <row r="156" spans="1:11" ht="65.25" customHeight="1">
      <c r="A156" s="14"/>
      <c r="B156" s="14"/>
      <c r="C156" s="8"/>
      <c r="D156" s="14"/>
      <c r="E156" s="14"/>
      <c r="F156" s="15"/>
      <c r="G156" s="15"/>
      <c r="H156" s="15"/>
      <c r="I156" s="14"/>
      <c r="K156" s="8"/>
    </row>
    <row r="157" spans="1:11" ht="65.25" customHeight="1">
      <c r="A157" s="14"/>
      <c r="B157" s="14"/>
      <c r="C157" s="8"/>
      <c r="D157" s="14"/>
      <c r="E157" s="14"/>
      <c r="F157" s="15"/>
      <c r="G157" s="15"/>
      <c r="H157" s="15"/>
      <c r="I157" s="14"/>
      <c r="K157" s="8"/>
    </row>
    <row r="158" spans="1:11" ht="65.25" customHeight="1">
      <c r="A158" s="14"/>
      <c r="B158" s="14"/>
      <c r="C158" s="8"/>
      <c r="D158" s="14"/>
      <c r="E158" s="14"/>
      <c r="F158" s="15"/>
      <c r="G158" s="15"/>
      <c r="H158" s="15"/>
      <c r="I158" s="14"/>
      <c r="K158" s="8"/>
    </row>
    <row r="159" spans="1:11" ht="65.25" customHeight="1">
      <c r="A159" s="14"/>
      <c r="B159" s="14"/>
      <c r="C159" s="8"/>
      <c r="D159" s="14"/>
      <c r="E159" s="14"/>
      <c r="F159" s="15"/>
      <c r="G159" s="15"/>
      <c r="H159" s="15"/>
      <c r="I159" s="14"/>
      <c r="K159" s="8"/>
    </row>
    <row r="160" spans="1:11" ht="65.25" customHeight="1">
      <c r="A160" s="14"/>
      <c r="B160" s="14"/>
      <c r="C160" s="8"/>
      <c r="D160" s="14"/>
      <c r="E160" s="14"/>
      <c r="F160" s="15"/>
      <c r="G160" s="15"/>
      <c r="H160" s="15"/>
      <c r="I160" s="14"/>
      <c r="K160" s="8"/>
    </row>
    <row r="161" spans="1:11" ht="65.25" customHeight="1">
      <c r="A161" s="14"/>
      <c r="B161" s="14"/>
      <c r="C161" s="8"/>
      <c r="D161" s="14"/>
      <c r="E161" s="14"/>
      <c r="F161" s="15"/>
      <c r="G161" s="15"/>
      <c r="H161" s="15"/>
      <c r="I161" s="14"/>
      <c r="K161" s="8"/>
    </row>
    <row r="162" spans="1:11" ht="65.25" customHeight="1">
      <c r="A162" s="14"/>
      <c r="B162" s="14"/>
      <c r="C162" s="8"/>
      <c r="D162" s="14"/>
      <c r="E162" s="14"/>
      <c r="F162" s="15"/>
      <c r="G162" s="15"/>
      <c r="H162" s="15"/>
      <c r="I162" s="14"/>
      <c r="K162" s="8"/>
    </row>
    <row r="163" spans="1:11" ht="65.25" customHeight="1">
      <c r="A163" s="14"/>
      <c r="B163" s="14"/>
      <c r="C163" s="8"/>
      <c r="D163" s="14"/>
      <c r="E163" s="14"/>
      <c r="F163" s="15"/>
      <c r="G163" s="15"/>
      <c r="H163" s="15"/>
      <c r="I163" s="14"/>
      <c r="K163" s="8"/>
    </row>
    <row r="164" spans="1:11" ht="65.25" customHeight="1">
      <c r="A164" s="14"/>
      <c r="B164" s="14"/>
      <c r="C164" s="8"/>
      <c r="D164" s="14"/>
      <c r="E164" s="14"/>
      <c r="F164" s="15"/>
      <c r="G164" s="15"/>
      <c r="H164" s="15"/>
      <c r="I164" s="14"/>
      <c r="K164" s="8"/>
    </row>
    <row r="165" spans="1:11" ht="65.25" customHeight="1">
      <c r="A165" s="14"/>
      <c r="B165" s="14"/>
      <c r="C165" s="8"/>
      <c r="D165" s="14"/>
      <c r="E165" s="14"/>
      <c r="F165" s="14"/>
      <c r="G165" s="15"/>
      <c r="H165" s="14"/>
      <c r="I165" s="14"/>
      <c r="K165" s="8"/>
    </row>
    <row r="166" spans="1:11" ht="65.25" customHeight="1">
      <c r="A166" s="14"/>
      <c r="B166" s="14"/>
      <c r="C166" s="8"/>
      <c r="D166" s="14"/>
      <c r="E166" s="14"/>
      <c r="F166" s="14"/>
      <c r="G166" s="14"/>
      <c r="H166" s="14"/>
      <c r="I166" s="14"/>
      <c r="K166" s="8"/>
    </row>
    <row r="167" spans="1:11" ht="65.25" customHeight="1">
      <c r="A167" s="14"/>
      <c r="B167" s="14"/>
      <c r="C167" s="8"/>
      <c r="D167" s="14"/>
      <c r="E167" s="14"/>
      <c r="F167" s="15"/>
      <c r="G167" s="15"/>
      <c r="H167" s="15"/>
      <c r="I167" s="14"/>
      <c r="K167" s="8"/>
    </row>
    <row r="168" spans="1:11" ht="65.25" customHeight="1">
      <c r="A168" s="14"/>
      <c r="B168" s="14"/>
      <c r="C168" s="8"/>
      <c r="D168" s="14"/>
      <c r="E168" s="14"/>
      <c r="F168" s="15"/>
      <c r="G168" s="15"/>
      <c r="H168" s="15"/>
      <c r="I168" s="14"/>
      <c r="K168" s="8"/>
    </row>
    <row r="169" spans="1:11" ht="65.25" customHeight="1">
      <c r="A169" s="14"/>
      <c r="B169" s="14"/>
      <c r="C169" s="8"/>
      <c r="D169" s="14"/>
      <c r="E169" s="14"/>
      <c r="F169" s="15"/>
      <c r="G169" s="15"/>
      <c r="H169" s="15"/>
      <c r="I169" s="14"/>
      <c r="K169" s="8"/>
    </row>
    <row r="170" spans="1:11" ht="65.25" customHeight="1">
      <c r="A170" s="14"/>
      <c r="B170" s="14"/>
      <c r="C170" s="8"/>
      <c r="D170" s="14"/>
      <c r="E170" s="14"/>
      <c r="F170" s="15"/>
      <c r="G170" s="15"/>
      <c r="H170" s="15"/>
      <c r="I170" s="14"/>
      <c r="K170" s="8"/>
    </row>
    <row r="171" spans="1:11" ht="65.25" customHeight="1">
      <c r="A171" s="14"/>
      <c r="B171" s="14"/>
      <c r="C171" s="8"/>
      <c r="D171" s="14"/>
      <c r="E171" s="14"/>
      <c r="F171" s="15"/>
      <c r="G171" s="15"/>
      <c r="H171" s="15"/>
      <c r="I171" s="14"/>
      <c r="K171" s="8"/>
    </row>
    <row r="172" spans="1:11" ht="65.25" customHeight="1">
      <c r="A172" s="14"/>
      <c r="B172" s="14"/>
      <c r="C172" s="8"/>
      <c r="D172" s="14"/>
      <c r="E172" s="14"/>
      <c r="F172" s="15"/>
      <c r="G172" s="15"/>
      <c r="H172" s="15"/>
      <c r="I172" s="14"/>
      <c r="K172" s="8"/>
    </row>
    <row r="173" spans="1:11" ht="65.25" customHeight="1">
      <c r="A173" s="14"/>
      <c r="B173" s="14"/>
      <c r="C173" s="8"/>
      <c r="D173" s="14"/>
      <c r="E173" s="14"/>
      <c r="F173" s="15"/>
      <c r="G173" s="15"/>
      <c r="H173" s="15"/>
      <c r="I173" s="14"/>
      <c r="K173" s="8"/>
    </row>
    <row r="174" spans="1:11" ht="65.25" customHeight="1">
      <c r="A174" s="14"/>
      <c r="B174" s="14"/>
      <c r="C174" s="8"/>
      <c r="D174" s="14"/>
      <c r="E174" s="14"/>
      <c r="F174" s="15"/>
      <c r="G174" s="15"/>
      <c r="H174" s="15"/>
      <c r="I174" s="14"/>
      <c r="K174" s="8"/>
    </row>
    <row r="175" spans="1:11" ht="65.25" customHeight="1">
      <c r="A175" s="14"/>
      <c r="B175" s="14"/>
      <c r="C175" s="8"/>
      <c r="D175" s="14"/>
      <c r="E175" s="14"/>
      <c r="F175" s="15"/>
      <c r="G175" s="15"/>
      <c r="H175" s="15"/>
      <c r="I175" s="14"/>
      <c r="K175" s="8"/>
    </row>
    <row r="176" spans="1:11" ht="65.25" customHeight="1">
      <c r="A176" s="14"/>
      <c r="B176" s="14"/>
      <c r="C176" s="8"/>
      <c r="D176" s="14"/>
      <c r="E176" s="14"/>
      <c r="F176" s="15"/>
      <c r="G176" s="15"/>
      <c r="H176" s="15"/>
      <c r="I176" s="14"/>
      <c r="K176" s="8"/>
    </row>
    <row r="177" spans="1:11" ht="65.25" customHeight="1">
      <c r="A177" s="14"/>
      <c r="B177" s="14"/>
      <c r="C177" s="8"/>
      <c r="D177" s="14"/>
      <c r="E177" s="14"/>
      <c r="F177" s="15"/>
      <c r="G177" s="15"/>
      <c r="H177" s="15"/>
      <c r="I177" s="14"/>
      <c r="K177" s="8"/>
    </row>
    <row r="178" spans="1:11" ht="65.25" customHeight="1">
      <c r="A178" s="14"/>
      <c r="B178" s="14"/>
      <c r="C178" s="8"/>
      <c r="D178" s="14"/>
      <c r="E178" s="14"/>
      <c r="F178" s="15"/>
      <c r="G178" s="15"/>
      <c r="H178" s="15"/>
      <c r="I178" s="14"/>
      <c r="K178" s="8"/>
    </row>
    <row r="179" spans="1:11" ht="65.25" customHeight="1">
      <c r="A179" s="14"/>
      <c r="B179" s="14"/>
      <c r="C179" s="8"/>
      <c r="D179" s="14"/>
      <c r="E179" s="14"/>
      <c r="F179" s="15"/>
      <c r="G179" s="15"/>
      <c r="H179" s="15"/>
      <c r="I179" s="14"/>
      <c r="K179" s="8"/>
    </row>
    <row r="180" spans="1:11" ht="65.25" customHeight="1">
      <c r="A180" s="14"/>
      <c r="B180" s="14"/>
      <c r="C180" s="8"/>
      <c r="D180" s="14"/>
      <c r="E180" s="14"/>
      <c r="F180" s="14"/>
      <c r="G180" s="14"/>
      <c r="H180" s="14"/>
      <c r="I180" s="14"/>
      <c r="K180" s="8"/>
    </row>
    <row r="181" spans="1:11" ht="65.25" customHeight="1">
      <c r="A181" s="14"/>
      <c r="B181" s="14"/>
      <c r="C181" s="8"/>
      <c r="D181" s="14"/>
      <c r="E181" s="14"/>
      <c r="F181" s="15"/>
      <c r="G181" s="15"/>
      <c r="H181" s="15"/>
      <c r="I181" s="14"/>
      <c r="K181" s="8"/>
    </row>
    <row r="182" spans="1:11" ht="65.25" customHeight="1">
      <c r="A182" s="14"/>
      <c r="B182" s="14"/>
      <c r="C182" s="8"/>
      <c r="D182" s="14"/>
      <c r="E182" s="14"/>
      <c r="F182" s="15"/>
      <c r="G182" s="15"/>
      <c r="H182" s="15"/>
      <c r="I182" s="14"/>
      <c r="K182" s="8"/>
    </row>
    <row r="183" spans="1:11" ht="65.25" customHeight="1">
      <c r="A183" s="14"/>
      <c r="B183" s="14"/>
      <c r="C183" s="8"/>
      <c r="D183" s="14"/>
      <c r="E183" s="14"/>
      <c r="F183" s="15"/>
      <c r="G183" s="15"/>
      <c r="H183" s="15"/>
      <c r="I183" s="14"/>
      <c r="K183" s="8"/>
    </row>
    <row r="184" spans="1:11" ht="65.25" customHeight="1">
      <c r="A184" s="14"/>
      <c r="B184" s="14"/>
      <c r="C184" s="8"/>
      <c r="D184" s="14"/>
      <c r="E184" s="14"/>
      <c r="F184" s="15"/>
      <c r="G184" s="15"/>
      <c r="H184" s="15"/>
      <c r="I184" s="14"/>
      <c r="K184" s="8"/>
    </row>
    <row r="185" spans="1:11" ht="65.25" customHeight="1">
      <c r="A185" s="14"/>
      <c r="B185" s="14"/>
      <c r="C185" s="8"/>
      <c r="D185" s="14"/>
      <c r="E185" s="14"/>
      <c r="F185" s="15"/>
      <c r="G185" s="15"/>
      <c r="H185" s="15"/>
      <c r="I185" s="14"/>
      <c r="K185" s="8"/>
    </row>
    <row r="186" spans="1:11" ht="65.25" customHeight="1">
      <c r="A186" s="14"/>
      <c r="B186" s="14"/>
      <c r="C186" s="8"/>
      <c r="D186" s="14"/>
      <c r="E186" s="14"/>
      <c r="F186" s="15"/>
      <c r="G186" s="15"/>
      <c r="H186" s="15"/>
      <c r="I186" s="14"/>
      <c r="K186" s="8"/>
    </row>
    <row r="187" spans="1:11" ht="65.25" customHeight="1">
      <c r="A187" s="14"/>
      <c r="B187" s="14"/>
      <c r="C187" s="8"/>
      <c r="D187" s="14"/>
      <c r="E187" s="14"/>
      <c r="F187" s="15"/>
      <c r="G187" s="15"/>
      <c r="H187" s="15"/>
      <c r="I187" s="14"/>
      <c r="K187" s="8"/>
    </row>
    <row r="188" spans="1:11" ht="65.25" customHeight="1">
      <c r="A188" s="14"/>
      <c r="B188" s="14"/>
      <c r="C188" s="8"/>
      <c r="D188" s="14"/>
      <c r="E188" s="14"/>
      <c r="F188" s="15"/>
      <c r="G188" s="15"/>
      <c r="H188" s="15"/>
      <c r="I188" s="14"/>
      <c r="K188" s="8"/>
    </row>
    <row r="189" spans="1:11" ht="65.25" customHeight="1">
      <c r="A189" s="14"/>
      <c r="B189" s="14"/>
      <c r="C189" s="8"/>
      <c r="D189" s="14"/>
      <c r="E189" s="14"/>
      <c r="F189" s="15"/>
      <c r="G189" s="15"/>
      <c r="H189" s="15"/>
      <c r="I189" s="14"/>
      <c r="K189" s="8"/>
    </row>
    <row r="190" spans="1:11" ht="65.25" customHeight="1">
      <c r="A190" s="14"/>
      <c r="B190" s="14"/>
      <c r="C190" s="8"/>
      <c r="D190" s="14"/>
      <c r="E190" s="14"/>
      <c r="F190" s="15"/>
      <c r="G190" s="15"/>
      <c r="H190" s="15"/>
      <c r="I190" s="14"/>
      <c r="K190" s="8"/>
    </row>
    <row r="191" spans="1:11" ht="65.25" customHeight="1">
      <c r="A191" s="14"/>
      <c r="B191" s="14"/>
      <c r="C191" s="8"/>
      <c r="D191" s="14"/>
      <c r="E191" s="14"/>
      <c r="F191" s="15"/>
      <c r="G191" s="15"/>
      <c r="H191" s="15"/>
      <c r="I191" s="14"/>
      <c r="K191" s="8"/>
    </row>
    <row r="192" spans="1:11" ht="65.25" customHeight="1">
      <c r="A192" s="14"/>
      <c r="B192" s="14"/>
      <c r="C192" s="8"/>
      <c r="D192" s="14"/>
      <c r="E192" s="14"/>
      <c r="F192" s="15"/>
      <c r="G192" s="15"/>
      <c r="H192" s="15"/>
      <c r="I192" s="14"/>
      <c r="K192" s="8"/>
    </row>
    <row r="193" spans="1:11" ht="65.25" customHeight="1">
      <c r="A193" s="14"/>
      <c r="B193" s="14"/>
      <c r="C193" s="8"/>
      <c r="D193" s="14"/>
      <c r="E193" s="14"/>
      <c r="F193" s="15"/>
      <c r="G193" s="15"/>
      <c r="H193" s="15"/>
      <c r="I193" s="14"/>
      <c r="K193" s="8"/>
    </row>
    <row r="194" spans="1:11" ht="65.25" customHeight="1">
      <c r="A194" s="14"/>
      <c r="B194" s="14"/>
      <c r="C194" s="8"/>
      <c r="D194" s="14"/>
      <c r="E194" s="14"/>
      <c r="F194" s="14"/>
      <c r="G194" s="14"/>
      <c r="H194" s="14"/>
      <c r="I194" s="14"/>
      <c r="K194" s="8"/>
    </row>
    <row r="195" spans="1:11" ht="65.25" customHeight="1">
      <c r="A195" s="14"/>
      <c r="B195" s="14"/>
      <c r="C195" s="8"/>
      <c r="D195" s="14"/>
      <c r="E195" s="14"/>
      <c r="F195" s="14"/>
      <c r="G195" s="14"/>
      <c r="H195" s="14"/>
      <c r="I195" s="14"/>
      <c r="K195" s="8"/>
    </row>
    <row r="196" spans="1:11" ht="65.25" customHeight="1">
      <c r="A196" s="14"/>
      <c r="B196" s="14"/>
      <c r="C196" s="8"/>
      <c r="D196" s="14"/>
      <c r="E196" s="14"/>
      <c r="F196" s="14"/>
      <c r="G196" s="14"/>
      <c r="H196" s="14"/>
      <c r="I196" s="14"/>
      <c r="K196" s="8"/>
    </row>
    <row r="197" spans="1:11" ht="65.25" customHeight="1">
      <c r="A197" s="14"/>
      <c r="B197" s="14"/>
      <c r="C197" s="8"/>
      <c r="D197" s="14"/>
      <c r="E197" s="14"/>
      <c r="F197" s="14"/>
      <c r="G197" s="14"/>
      <c r="H197" s="14"/>
      <c r="I197" s="14"/>
      <c r="K197" s="8"/>
    </row>
    <row r="198" spans="1:11" ht="65.25" customHeight="1">
      <c r="A198" s="14"/>
      <c r="B198" s="14"/>
      <c r="C198" s="8"/>
      <c r="D198" s="14"/>
      <c r="E198" s="14"/>
      <c r="F198" s="14"/>
      <c r="G198" s="14"/>
      <c r="H198" s="14"/>
      <c r="I198" s="14"/>
      <c r="K198" s="8"/>
    </row>
    <row r="199" spans="1:11" ht="65.25" customHeight="1">
      <c r="A199" s="14"/>
      <c r="B199" s="14"/>
      <c r="C199" s="8"/>
      <c r="D199" s="14"/>
      <c r="E199" s="14"/>
      <c r="F199" s="15"/>
      <c r="G199" s="15"/>
      <c r="H199" s="15"/>
      <c r="I199" s="14"/>
      <c r="K199" s="8"/>
    </row>
    <row r="200" spans="1:11" ht="65.25" customHeight="1">
      <c r="A200" s="14"/>
      <c r="B200" s="14"/>
      <c r="C200" s="8"/>
      <c r="D200" s="14"/>
      <c r="E200" s="14"/>
      <c r="F200" s="15"/>
      <c r="G200" s="15"/>
      <c r="H200" s="15"/>
      <c r="I200" s="14"/>
      <c r="K200" s="8"/>
    </row>
    <row r="201" spans="1:11" ht="65.25" customHeight="1">
      <c r="A201" s="14"/>
      <c r="B201" s="14"/>
      <c r="C201" s="8"/>
      <c r="D201" s="14"/>
      <c r="E201" s="14"/>
      <c r="F201" s="15"/>
      <c r="G201" s="15"/>
      <c r="H201" s="15"/>
      <c r="I201" s="14"/>
      <c r="K201" s="8"/>
    </row>
    <row r="202" spans="1:11" ht="65.25" customHeight="1">
      <c r="A202" s="14"/>
      <c r="B202" s="14"/>
      <c r="C202" s="8"/>
      <c r="D202" s="14"/>
      <c r="E202" s="14"/>
      <c r="F202" s="14"/>
      <c r="G202" s="14"/>
      <c r="H202" s="14"/>
      <c r="I202" s="14"/>
      <c r="K202" s="8"/>
    </row>
    <row r="203" spans="1:11" ht="65.25" customHeight="1">
      <c r="A203" s="14"/>
      <c r="B203" s="14"/>
      <c r="C203" s="8"/>
      <c r="D203" s="14"/>
      <c r="E203" s="14"/>
      <c r="F203" s="14"/>
      <c r="G203" s="14"/>
      <c r="H203" s="14"/>
      <c r="I203" s="14"/>
      <c r="K203" s="8"/>
    </row>
    <row r="204" spans="1:11" ht="65.25" customHeight="1">
      <c r="A204" s="14"/>
      <c r="B204" s="14"/>
      <c r="C204" s="8"/>
      <c r="D204" s="14"/>
      <c r="E204" s="14"/>
      <c r="F204" s="15"/>
      <c r="G204" s="15"/>
      <c r="H204" s="15"/>
      <c r="I204" s="14"/>
      <c r="K204" s="8"/>
    </row>
    <row r="205" spans="1:11" ht="65.25" customHeight="1">
      <c r="A205" s="14"/>
      <c r="B205" s="14"/>
      <c r="C205" s="8"/>
      <c r="D205" s="14"/>
      <c r="E205" s="14"/>
      <c r="F205" s="15"/>
      <c r="G205" s="15"/>
      <c r="H205" s="15"/>
      <c r="I205" s="14"/>
      <c r="K205" s="8"/>
    </row>
    <row r="206" spans="1:11" ht="65.25" customHeight="1">
      <c r="A206" s="14"/>
      <c r="B206" s="14"/>
      <c r="C206" s="8"/>
      <c r="D206" s="14"/>
      <c r="E206" s="14"/>
      <c r="F206" s="15"/>
      <c r="G206" s="15"/>
      <c r="H206" s="15"/>
      <c r="I206" s="14"/>
      <c r="K206" s="8"/>
    </row>
    <row r="207" spans="1:11" ht="65.25" customHeight="1">
      <c r="A207" s="14"/>
      <c r="B207" s="14"/>
      <c r="C207" s="8"/>
      <c r="D207" s="14"/>
      <c r="E207" s="14"/>
      <c r="F207" s="15"/>
      <c r="G207" s="15"/>
      <c r="H207" s="15"/>
      <c r="I207" s="14"/>
      <c r="K207" s="8"/>
    </row>
    <row r="208" spans="1:11" ht="65.25" customHeight="1">
      <c r="A208" s="14"/>
      <c r="B208" s="14"/>
      <c r="C208" s="8"/>
      <c r="D208" s="14"/>
      <c r="E208" s="14"/>
      <c r="F208" s="15"/>
      <c r="G208" s="15"/>
      <c r="H208" s="15"/>
      <c r="I208" s="14"/>
      <c r="K208" s="8"/>
    </row>
    <row r="209" spans="1:11" ht="65.25" customHeight="1">
      <c r="A209" s="14"/>
      <c r="B209" s="14"/>
      <c r="C209" s="8"/>
      <c r="D209" s="14"/>
      <c r="E209" s="14"/>
      <c r="F209" s="15"/>
      <c r="G209" s="15"/>
      <c r="H209" s="15"/>
      <c r="I209" s="14"/>
      <c r="K209" s="8"/>
    </row>
    <row r="210" spans="1:11" ht="65.25" customHeight="1">
      <c r="A210" s="14"/>
      <c r="B210" s="14"/>
      <c r="C210" s="8"/>
      <c r="D210" s="14"/>
      <c r="E210" s="14"/>
      <c r="F210" s="15"/>
      <c r="G210" s="15"/>
      <c r="H210" s="15"/>
      <c r="I210" s="14"/>
      <c r="K210" s="8"/>
    </row>
    <row r="211" spans="1:11" ht="65.25" customHeight="1">
      <c r="A211" s="14"/>
      <c r="B211" s="14"/>
      <c r="C211" s="8"/>
      <c r="D211" s="14"/>
      <c r="E211" s="14"/>
      <c r="F211" s="15"/>
      <c r="G211" s="15"/>
      <c r="H211" s="15"/>
      <c r="I211" s="14"/>
      <c r="K211" s="8"/>
    </row>
    <row r="212" spans="1:11" ht="65.25" customHeight="1">
      <c r="A212" s="14"/>
      <c r="B212" s="14"/>
      <c r="C212" s="8"/>
      <c r="D212" s="14"/>
      <c r="E212" s="14"/>
      <c r="F212" s="15"/>
      <c r="G212" s="15"/>
      <c r="H212" s="15"/>
      <c r="I212" s="14"/>
      <c r="K212" s="8"/>
    </row>
    <row r="213" spans="1:11" ht="65.25" customHeight="1">
      <c r="A213" s="14"/>
      <c r="B213" s="14"/>
      <c r="C213" s="8"/>
      <c r="D213" s="14"/>
      <c r="E213" s="14"/>
      <c r="F213" s="15"/>
      <c r="G213" s="15"/>
      <c r="H213" s="15"/>
      <c r="I213" s="14"/>
      <c r="K213" s="8"/>
    </row>
    <row r="214" spans="1:11" ht="65.25" customHeight="1">
      <c r="A214" s="14"/>
      <c r="B214" s="14"/>
      <c r="C214" s="8"/>
      <c r="D214" s="14"/>
      <c r="E214" s="14"/>
      <c r="F214" s="15"/>
      <c r="G214" s="15"/>
      <c r="H214" s="15"/>
      <c r="I214" s="14"/>
      <c r="K214" s="8"/>
    </row>
    <row r="215" spans="1:11" ht="65.25" customHeight="1">
      <c r="A215" s="14"/>
      <c r="B215" s="14"/>
      <c r="C215" s="8"/>
      <c r="D215" s="14"/>
      <c r="E215" s="14"/>
      <c r="F215" s="15"/>
      <c r="G215" s="15"/>
      <c r="H215" s="15"/>
      <c r="I215" s="14"/>
      <c r="K215" s="8"/>
    </row>
    <row r="216" spans="1:11" ht="65.25" customHeight="1">
      <c r="A216" s="14"/>
      <c r="B216" s="14"/>
      <c r="C216" s="8"/>
      <c r="D216" s="14"/>
      <c r="E216" s="14"/>
      <c r="F216" s="14"/>
      <c r="G216" s="14"/>
      <c r="H216" s="14"/>
      <c r="I216" s="14"/>
      <c r="K216" s="8"/>
    </row>
    <row r="217" spans="1:11" ht="65.25" customHeight="1">
      <c r="A217" s="14"/>
      <c r="B217" s="14"/>
      <c r="C217" s="8"/>
      <c r="D217" s="14"/>
      <c r="E217" s="14"/>
      <c r="F217" s="15"/>
      <c r="G217" s="15"/>
      <c r="H217" s="15"/>
      <c r="I217" s="14"/>
      <c r="K217" s="8"/>
    </row>
    <row r="218" spans="1:11" ht="65.25" customHeight="1">
      <c r="A218" s="14"/>
      <c r="B218" s="14"/>
      <c r="C218" s="8"/>
      <c r="D218" s="14"/>
      <c r="E218" s="14"/>
      <c r="F218" s="15"/>
      <c r="G218" s="15"/>
      <c r="H218" s="15"/>
      <c r="I218" s="14"/>
      <c r="K218" s="8"/>
    </row>
    <row r="219" spans="1:11" ht="65.25" customHeight="1">
      <c r="A219" s="14"/>
      <c r="B219" s="14"/>
      <c r="C219" s="8"/>
      <c r="D219" s="14"/>
      <c r="E219" s="14"/>
      <c r="F219" s="15"/>
      <c r="G219" s="15"/>
      <c r="H219" s="15"/>
      <c r="I219" s="14"/>
      <c r="K219" s="8"/>
    </row>
    <row r="220" spans="1:11" ht="65.25" customHeight="1">
      <c r="A220" s="14"/>
      <c r="B220" s="14"/>
      <c r="C220" s="8"/>
      <c r="D220" s="14"/>
      <c r="E220" s="14"/>
      <c r="F220" s="15"/>
      <c r="G220" s="15"/>
      <c r="H220" s="15"/>
      <c r="I220" s="14"/>
      <c r="K220" s="8"/>
    </row>
    <row r="221" spans="1:11" ht="65.25" customHeight="1">
      <c r="A221" s="14"/>
      <c r="B221" s="14"/>
      <c r="C221" s="8"/>
      <c r="D221" s="14"/>
      <c r="E221" s="14"/>
      <c r="F221" s="15"/>
      <c r="G221" s="15"/>
      <c r="H221" s="15"/>
      <c r="I221" s="14"/>
      <c r="K221" s="8"/>
    </row>
    <row r="222" spans="1:11" ht="65.25" customHeight="1">
      <c r="A222" s="14"/>
      <c r="B222" s="14"/>
      <c r="C222" s="8"/>
      <c r="D222" s="14"/>
      <c r="E222" s="14"/>
      <c r="F222" s="15"/>
      <c r="G222" s="15"/>
      <c r="H222" s="15"/>
      <c r="I222" s="14"/>
      <c r="K222" s="8"/>
    </row>
    <row r="223" spans="1:11" ht="65.25" customHeight="1">
      <c r="A223" s="14"/>
      <c r="B223" s="14"/>
      <c r="C223" s="8"/>
      <c r="D223" s="14"/>
      <c r="E223" s="14"/>
      <c r="F223" s="15"/>
      <c r="G223" s="15"/>
      <c r="H223" s="15"/>
      <c r="I223" s="14"/>
      <c r="K223" s="8"/>
    </row>
    <row r="224" spans="1:11" ht="65.25" customHeight="1">
      <c r="A224" s="14"/>
      <c r="B224" s="14"/>
      <c r="C224" s="8"/>
      <c r="D224" s="14"/>
      <c r="E224" s="14"/>
      <c r="F224" s="15"/>
      <c r="G224" s="15"/>
      <c r="H224" s="15"/>
      <c r="I224" s="14"/>
      <c r="K224" s="8"/>
    </row>
    <row r="225" spans="1:11" ht="65.25" customHeight="1">
      <c r="A225" s="14"/>
      <c r="B225" s="14"/>
      <c r="C225" s="8"/>
      <c r="D225" s="14"/>
      <c r="E225" s="14"/>
      <c r="F225" s="15"/>
      <c r="G225" s="15"/>
      <c r="H225" s="15"/>
      <c r="I225" s="14"/>
      <c r="K225" s="8"/>
    </row>
    <row r="226" spans="1:11" ht="65.25" customHeight="1">
      <c r="A226" s="14"/>
      <c r="B226" s="14"/>
      <c r="C226" s="8"/>
      <c r="D226" s="14"/>
      <c r="E226" s="14"/>
      <c r="F226" s="15"/>
      <c r="G226" s="15"/>
      <c r="H226" s="15"/>
      <c r="I226" s="14"/>
      <c r="K226" s="8"/>
    </row>
    <row r="227" spans="1:11" ht="65.25" customHeight="1">
      <c r="A227" s="14"/>
      <c r="B227" s="14"/>
      <c r="C227" s="8"/>
      <c r="D227" s="14"/>
      <c r="E227" s="14"/>
      <c r="F227" s="15"/>
      <c r="G227" s="15"/>
      <c r="H227" s="15"/>
      <c r="I227" s="14"/>
      <c r="K227" s="8"/>
    </row>
    <row r="228" spans="1:11" ht="65.25" customHeight="1">
      <c r="A228" s="14"/>
      <c r="B228" s="14"/>
      <c r="C228" s="8"/>
      <c r="D228" s="14"/>
      <c r="E228" s="14"/>
      <c r="F228" s="15"/>
      <c r="G228" s="15"/>
      <c r="H228" s="15"/>
      <c r="I228" s="14"/>
      <c r="K228" s="8"/>
    </row>
    <row r="229" spans="1:11" ht="65.25" customHeight="1">
      <c r="A229" s="14"/>
      <c r="B229" s="14"/>
      <c r="C229" s="8"/>
      <c r="D229" s="14"/>
      <c r="E229" s="14"/>
      <c r="F229" s="15"/>
      <c r="G229" s="15"/>
      <c r="H229" s="15"/>
      <c r="I229" s="14"/>
      <c r="K229" s="8"/>
    </row>
    <row r="230" spans="1:11" ht="65.25" customHeight="1">
      <c r="A230" s="14"/>
      <c r="B230" s="14"/>
      <c r="C230" s="8"/>
      <c r="D230" s="14"/>
      <c r="E230" s="14"/>
      <c r="F230" s="15"/>
      <c r="G230" s="15"/>
      <c r="H230" s="15"/>
      <c r="I230" s="14"/>
      <c r="K230" s="8"/>
    </row>
    <row r="231" spans="1:11" ht="65.25" customHeight="1">
      <c r="A231" s="14"/>
      <c r="B231" s="14"/>
      <c r="C231" s="8"/>
      <c r="D231" s="14"/>
      <c r="E231" s="14"/>
      <c r="F231" s="15"/>
      <c r="G231" s="15"/>
      <c r="H231" s="15"/>
      <c r="I231" s="14"/>
      <c r="K231" s="8"/>
    </row>
    <row r="232" spans="1:11" ht="65.25" customHeight="1">
      <c r="A232" s="14"/>
      <c r="B232" s="14"/>
      <c r="C232" s="8"/>
      <c r="D232" s="14"/>
      <c r="E232" s="14"/>
      <c r="F232" s="15"/>
      <c r="G232" s="15"/>
      <c r="H232" s="15"/>
      <c r="I232" s="14"/>
      <c r="K232" s="8"/>
    </row>
    <row r="233" spans="1:11" ht="65.25" customHeight="1">
      <c r="A233" s="14"/>
      <c r="B233" s="14"/>
      <c r="C233" s="8"/>
      <c r="D233" s="14"/>
      <c r="E233" s="14"/>
      <c r="F233" s="15"/>
      <c r="G233" s="15"/>
      <c r="H233" s="15"/>
      <c r="I233" s="14"/>
      <c r="K233" s="8"/>
    </row>
    <row r="234" spans="1:11" ht="65.25" customHeight="1">
      <c r="A234" s="14"/>
      <c r="B234" s="14"/>
      <c r="C234" s="8"/>
      <c r="D234" s="14"/>
      <c r="E234" s="14"/>
      <c r="F234" s="15"/>
      <c r="G234" s="15"/>
      <c r="H234" s="15"/>
      <c r="I234" s="14"/>
      <c r="K234" s="8"/>
    </row>
    <row r="235" spans="1:11" ht="65.25" customHeight="1">
      <c r="A235" s="14"/>
      <c r="B235" s="14"/>
      <c r="C235" s="8"/>
      <c r="D235" s="14"/>
      <c r="E235" s="14"/>
      <c r="F235" s="15"/>
      <c r="G235" s="15"/>
      <c r="H235" s="15"/>
      <c r="I235" s="14"/>
      <c r="K235" s="8"/>
    </row>
    <row r="236" spans="1:11" ht="65.25" customHeight="1">
      <c r="A236" s="14"/>
      <c r="B236" s="14"/>
      <c r="C236" s="8"/>
      <c r="D236" s="14"/>
      <c r="E236" s="14"/>
      <c r="F236" s="15"/>
      <c r="G236" s="15"/>
      <c r="H236" s="15"/>
      <c r="I236" s="14"/>
      <c r="K236" s="8"/>
    </row>
    <row r="237" spans="1:11" ht="65.25" customHeight="1">
      <c r="A237" s="14"/>
      <c r="B237" s="14"/>
      <c r="C237" s="8"/>
      <c r="D237" s="14"/>
      <c r="E237" s="14"/>
      <c r="F237" s="15"/>
      <c r="G237" s="15"/>
      <c r="H237" s="15"/>
      <c r="I237" s="14"/>
      <c r="K237" s="8"/>
    </row>
    <row r="238" spans="1:11" ht="65.25" customHeight="1">
      <c r="A238" s="14"/>
      <c r="B238" s="14"/>
      <c r="C238" s="8"/>
      <c r="D238" s="14"/>
      <c r="E238" s="14"/>
      <c r="F238" s="15"/>
      <c r="G238" s="15"/>
      <c r="H238" s="15"/>
      <c r="I238" s="14"/>
      <c r="K238" s="8"/>
    </row>
    <row r="239" spans="1:11" ht="65.25" customHeight="1">
      <c r="A239" s="14"/>
      <c r="B239" s="14"/>
      <c r="C239" s="8"/>
      <c r="D239" s="14"/>
      <c r="E239" s="14"/>
      <c r="F239" s="15"/>
      <c r="G239" s="15"/>
      <c r="H239" s="15"/>
      <c r="I239" s="14"/>
      <c r="K239" s="8"/>
    </row>
    <row r="240" spans="1:11" ht="65.25" customHeight="1">
      <c r="A240" s="14"/>
      <c r="B240" s="14"/>
      <c r="C240" s="8"/>
      <c r="D240" s="14"/>
      <c r="E240" s="14"/>
      <c r="F240" s="15"/>
      <c r="G240" s="15"/>
      <c r="H240" s="15"/>
      <c r="I240" s="14"/>
      <c r="K240" s="8"/>
    </row>
    <row r="241" spans="1:11" ht="65.25" customHeight="1">
      <c r="A241" s="14"/>
      <c r="B241" s="14"/>
      <c r="C241" s="8"/>
      <c r="D241" s="14"/>
      <c r="E241" s="14"/>
      <c r="F241" s="15"/>
      <c r="G241" s="15"/>
      <c r="H241" s="15"/>
      <c r="I241" s="14"/>
      <c r="K241" s="8"/>
    </row>
    <row r="242" spans="1:11" ht="65.25" customHeight="1">
      <c r="A242" s="14"/>
      <c r="B242" s="14"/>
      <c r="C242" s="8"/>
      <c r="D242" s="14"/>
      <c r="E242" s="14"/>
      <c r="F242" s="15"/>
      <c r="G242" s="15"/>
      <c r="H242" s="15"/>
      <c r="I242" s="14"/>
      <c r="K242" s="8"/>
    </row>
    <row r="243" spans="1:11" ht="65.25" customHeight="1">
      <c r="A243" s="14"/>
      <c r="B243" s="14"/>
      <c r="C243" s="8"/>
      <c r="D243" s="14"/>
      <c r="E243" s="14"/>
      <c r="F243" s="15"/>
      <c r="G243" s="15"/>
      <c r="H243" s="15"/>
      <c r="I243" s="14"/>
      <c r="K243" s="8"/>
    </row>
    <row r="244" spans="1:11" ht="65.25" customHeight="1">
      <c r="A244" s="14"/>
      <c r="B244" s="14"/>
      <c r="C244" s="8"/>
      <c r="D244" s="14"/>
      <c r="E244" s="14"/>
      <c r="F244" s="15"/>
      <c r="G244" s="15"/>
      <c r="H244" s="15"/>
      <c r="I244" s="14"/>
      <c r="K244" s="8"/>
    </row>
    <row r="245" spans="1:11" ht="65.25" customHeight="1">
      <c r="A245" s="14"/>
      <c r="B245" s="14"/>
      <c r="C245" s="8"/>
      <c r="D245" s="14"/>
      <c r="E245" s="14"/>
      <c r="F245" s="15"/>
      <c r="G245" s="15"/>
      <c r="H245" s="15"/>
      <c r="I245" s="14"/>
      <c r="K245" s="8"/>
    </row>
    <row r="246" spans="1:11" ht="65.25" customHeight="1">
      <c r="A246" s="14"/>
      <c r="B246" s="14"/>
      <c r="C246" s="8"/>
      <c r="D246" s="14"/>
      <c r="E246" s="14"/>
      <c r="F246" s="15"/>
      <c r="G246" s="15"/>
      <c r="H246" s="15"/>
      <c r="I246" s="14"/>
      <c r="K246" s="8"/>
    </row>
    <row r="247" spans="1:11" ht="65.25" customHeight="1">
      <c r="A247" s="14"/>
      <c r="B247" s="14"/>
      <c r="C247" s="8"/>
      <c r="D247" s="14"/>
      <c r="E247" s="14"/>
      <c r="F247" s="15"/>
      <c r="G247" s="15"/>
      <c r="H247" s="15"/>
      <c r="I247" s="14"/>
      <c r="K247" s="8"/>
    </row>
    <row r="248" spans="1:11" ht="65.25" customHeight="1">
      <c r="A248" s="14"/>
      <c r="B248" s="14"/>
      <c r="C248" s="8"/>
      <c r="D248" s="14"/>
      <c r="E248" s="14"/>
      <c r="F248" s="15"/>
      <c r="G248" s="15"/>
      <c r="H248" s="15"/>
      <c r="I248" s="14"/>
      <c r="K248" s="8"/>
    </row>
    <row r="249" spans="1:11" ht="65.25" customHeight="1">
      <c r="A249" s="14"/>
      <c r="B249" s="14"/>
      <c r="C249" s="8"/>
      <c r="D249" s="14"/>
      <c r="E249" s="14"/>
      <c r="F249" s="15"/>
      <c r="G249" s="15"/>
      <c r="H249" s="15"/>
      <c r="I249" s="14"/>
      <c r="K249" s="8"/>
    </row>
    <row r="250" spans="1:11" ht="65.25" customHeight="1">
      <c r="A250" s="14"/>
      <c r="B250" s="14"/>
      <c r="C250" s="8"/>
      <c r="D250" s="14"/>
      <c r="E250" s="14"/>
      <c r="F250" s="15"/>
      <c r="G250" s="15"/>
      <c r="H250" s="15"/>
      <c r="I250" s="14"/>
      <c r="K250" s="8"/>
    </row>
    <row r="251" spans="1:11" ht="65.25" customHeight="1">
      <c r="A251" s="14"/>
      <c r="B251" s="14"/>
      <c r="C251" s="8"/>
      <c r="D251" s="14"/>
      <c r="E251" s="14"/>
      <c r="F251" s="15"/>
      <c r="G251" s="15"/>
      <c r="H251" s="15"/>
      <c r="I251" s="14"/>
      <c r="K251" s="8"/>
    </row>
    <row r="252" spans="1:11" ht="65.25" customHeight="1">
      <c r="A252" s="14"/>
      <c r="B252" s="14"/>
      <c r="C252" s="8"/>
      <c r="D252" s="14"/>
      <c r="E252" s="14"/>
      <c r="F252" s="15"/>
      <c r="G252" s="15"/>
      <c r="H252" s="15"/>
      <c r="I252" s="14"/>
      <c r="K252" s="8"/>
    </row>
    <row r="253" spans="1:11" ht="65.25" customHeight="1">
      <c r="A253" s="14"/>
      <c r="B253" s="14"/>
      <c r="C253" s="8"/>
      <c r="D253" s="14"/>
      <c r="E253" s="14"/>
      <c r="F253" s="15"/>
      <c r="G253" s="15"/>
      <c r="H253" s="15"/>
      <c r="I253" s="14"/>
      <c r="K253" s="8"/>
    </row>
    <row r="254" spans="1:11" ht="65.25" customHeight="1">
      <c r="A254" s="14"/>
      <c r="B254" s="14"/>
      <c r="C254" s="8"/>
      <c r="D254" s="14"/>
      <c r="E254" s="14"/>
      <c r="F254" s="15"/>
      <c r="G254" s="15"/>
      <c r="H254" s="15"/>
      <c r="I254" s="14"/>
      <c r="K254" s="8"/>
    </row>
    <row r="255" spans="1:11" ht="65.25" customHeight="1">
      <c r="A255" s="14"/>
      <c r="B255" s="14"/>
      <c r="C255" s="8"/>
      <c r="D255" s="14"/>
      <c r="E255" s="14"/>
      <c r="F255" s="15"/>
      <c r="G255" s="15"/>
      <c r="H255" s="15"/>
      <c r="I255" s="14"/>
      <c r="K255" s="8"/>
    </row>
    <row r="256" spans="1:11" ht="65.25" customHeight="1">
      <c r="A256" s="14"/>
      <c r="B256" s="14"/>
      <c r="C256" s="8"/>
      <c r="D256" s="14"/>
      <c r="E256" s="14"/>
      <c r="F256" s="15"/>
      <c r="G256" s="15"/>
      <c r="H256" s="15"/>
      <c r="I256" s="14"/>
      <c r="K256" s="8"/>
    </row>
    <row r="257" spans="1:11" ht="65.25" customHeight="1">
      <c r="A257" s="14"/>
      <c r="B257" s="14"/>
      <c r="C257" s="8"/>
      <c r="D257" s="14"/>
      <c r="E257" s="14"/>
      <c r="F257" s="15"/>
      <c r="G257" s="15"/>
      <c r="H257" s="15"/>
      <c r="I257" s="14"/>
      <c r="K257" s="8"/>
    </row>
    <row r="258" spans="1:11" ht="65.25" customHeight="1">
      <c r="A258" s="14"/>
      <c r="B258" s="14"/>
      <c r="C258" s="8"/>
      <c r="D258" s="14"/>
      <c r="E258" s="14"/>
      <c r="F258" s="15"/>
      <c r="G258" s="15"/>
      <c r="H258" s="15"/>
      <c r="I258" s="14"/>
      <c r="K258" s="8"/>
    </row>
    <row r="259" spans="1:11" ht="65.25" customHeight="1">
      <c r="A259" s="14"/>
      <c r="B259" s="14"/>
      <c r="C259" s="8"/>
      <c r="D259" s="14"/>
      <c r="E259" s="14"/>
      <c r="F259" s="15"/>
      <c r="G259" s="15"/>
      <c r="H259" s="15"/>
      <c r="I259" s="14"/>
      <c r="K259" s="8"/>
    </row>
    <row r="260" spans="1:11" ht="65.25" customHeight="1">
      <c r="A260" s="14"/>
      <c r="B260" s="14"/>
      <c r="C260" s="8"/>
      <c r="D260" s="14"/>
      <c r="E260" s="14"/>
      <c r="F260" s="15"/>
      <c r="G260" s="15"/>
      <c r="H260" s="15"/>
      <c r="I260" s="14"/>
      <c r="K260" s="8"/>
    </row>
    <row r="261" spans="1:11" ht="65.25" customHeight="1">
      <c r="A261" s="14"/>
      <c r="B261" s="14"/>
      <c r="C261" s="8"/>
      <c r="D261" s="14"/>
      <c r="E261" s="14"/>
      <c r="F261" s="15"/>
      <c r="G261" s="15"/>
      <c r="H261" s="15"/>
      <c r="I261" s="14"/>
      <c r="K261" s="8"/>
    </row>
    <row r="262" spans="1:11" ht="65.25" customHeight="1">
      <c r="A262" s="14"/>
      <c r="B262" s="14"/>
      <c r="C262" s="8"/>
      <c r="D262" s="14"/>
      <c r="E262" s="14"/>
      <c r="F262" s="15"/>
      <c r="G262" s="15"/>
      <c r="H262" s="15"/>
      <c r="I262" s="14"/>
      <c r="K262" s="8"/>
    </row>
    <row r="263" spans="1:11" ht="65.25" customHeight="1">
      <c r="A263" s="14"/>
      <c r="B263" s="14"/>
      <c r="C263" s="8"/>
      <c r="D263" s="14"/>
      <c r="E263" s="14"/>
      <c r="F263" s="15"/>
      <c r="G263" s="15"/>
      <c r="H263" s="15"/>
      <c r="I263" s="14"/>
      <c r="K263" s="8"/>
    </row>
    <row r="264" spans="1:11" ht="65.25" customHeight="1">
      <c r="A264" s="14"/>
      <c r="B264" s="14"/>
      <c r="C264" s="8"/>
      <c r="D264" s="14"/>
      <c r="E264" s="14"/>
      <c r="F264" s="15"/>
      <c r="G264" s="15"/>
      <c r="H264" s="15"/>
      <c r="I264" s="14"/>
      <c r="K264" s="8"/>
    </row>
    <row r="265" spans="1:11" ht="65.25" customHeight="1">
      <c r="A265" s="14"/>
      <c r="B265" s="14"/>
      <c r="C265" s="8"/>
      <c r="D265" s="14"/>
      <c r="E265" s="14"/>
      <c r="F265" s="15"/>
      <c r="G265" s="15"/>
      <c r="H265" s="15"/>
      <c r="I265" s="14"/>
      <c r="K265" s="8"/>
    </row>
    <row r="266" spans="1:11" ht="65.25" customHeight="1">
      <c r="A266" s="14"/>
      <c r="B266" s="14"/>
      <c r="C266" s="8"/>
      <c r="D266" s="14"/>
      <c r="E266" s="14"/>
      <c r="F266" s="15"/>
      <c r="G266" s="15"/>
      <c r="H266" s="15"/>
      <c r="I266" s="14"/>
      <c r="K266" s="8"/>
    </row>
    <row r="267" spans="1:11" ht="65.25" customHeight="1">
      <c r="A267" s="14"/>
      <c r="B267" s="14"/>
      <c r="C267" s="8"/>
      <c r="D267" s="14"/>
      <c r="E267" s="14"/>
      <c r="F267" s="15"/>
      <c r="G267" s="15"/>
      <c r="H267" s="15"/>
      <c r="I267" s="14"/>
      <c r="K267" s="8"/>
    </row>
    <row r="268" spans="1:11" ht="65.25" customHeight="1">
      <c r="A268" s="14"/>
      <c r="B268" s="14"/>
      <c r="C268" s="8"/>
      <c r="D268" s="14"/>
      <c r="E268" s="14"/>
      <c r="F268" s="15"/>
      <c r="G268" s="15"/>
      <c r="H268" s="15"/>
      <c r="I268" s="14"/>
      <c r="K268" s="8"/>
    </row>
    <row r="269" spans="1:11" ht="65.25" customHeight="1">
      <c r="A269" s="14"/>
      <c r="B269" s="14"/>
      <c r="C269" s="8"/>
      <c r="D269" s="14"/>
      <c r="E269" s="14"/>
      <c r="F269" s="15"/>
      <c r="G269" s="15"/>
      <c r="H269" s="15"/>
      <c r="I269" s="14"/>
      <c r="K269" s="8"/>
    </row>
    <row r="270" spans="1:11" ht="65.25" customHeight="1">
      <c r="A270" s="14"/>
      <c r="B270" s="14"/>
      <c r="C270" s="8"/>
      <c r="D270" s="14"/>
      <c r="E270" s="14"/>
      <c r="F270" s="15"/>
      <c r="G270" s="15"/>
      <c r="H270" s="15"/>
      <c r="I270" s="14"/>
      <c r="K270" s="8"/>
    </row>
    <row r="271" spans="1:11" ht="65.25" customHeight="1">
      <c r="A271" s="14"/>
      <c r="B271" s="14"/>
      <c r="C271" s="8"/>
      <c r="D271" s="14"/>
      <c r="E271" s="14"/>
      <c r="F271" s="15"/>
      <c r="G271" s="15"/>
      <c r="H271" s="15"/>
      <c r="I271" s="14"/>
      <c r="K271" s="8"/>
    </row>
    <row r="272" spans="1:11" ht="65.25" customHeight="1">
      <c r="A272" s="14"/>
      <c r="B272" s="14"/>
      <c r="C272" s="8"/>
      <c r="D272" s="14"/>
      <c r="E272" s="14"/>
      <c r="F272" s="15"/>
      <c r="G272" s="15"/>
      <c r="H272" s="15"/>
      <c r="I272" s="14"/>
      <c r="K272" s="8"/>
    </row>
    <row r="273" spans="1:11" ht="65.25" customHeight="1">
      <c r="A273" s="14"/>
      <c r="B273" s="14"/>
      <c r="C273" s="8"/>
      <c r="D273" s="14"/>
      <c r="E273" s="14"/>
      <c r="F273" s="15"/>
      <c r="G273" s="15"/>
      <c r="H273" s="15"/>
      <c r="I273" s="14"/>
      <c r="K273" s="8"/>
    </row>
    <row r="274" spans="1:11" ht="65.25" customHeight="1">
      <c r="A274" s="14"/>
      <c r="B274" s="14"/>
      <c r="C274" s="8"/>
      <c r="D274" s="14"/>
      <c r="E274" s="14"/>
      <c r="F274" s="15"/>
      <c r="G274" s="15"/>
      <c r="H274" s="15"/>
      <c r="I274" s="14"/>
      <c r="K274" s="8"/>
    </row>
    <row r="275" spans="1:11" ht="65.25" customHeight="1">
      <c r="A275" s="14"/>
      <c r="B275" s="14"/>
      <c r="C275" s="8"/>
      <c r="D275" s="14"/>
      <c r="E275" s="14"/>
      <c r="F275" s="15"/>
      <c r="G275" s="15"/>
      <c r="H275" s="15"/>
      <c r="I275" s="14"/>
      <c r="K275" s="8"/>
    </row>
    <row r="276" spans="1:11" ht="65.25" customHeight="1">
      <c r="A276" s="14"/>
      <c r="B276" s="14"/>
      <c r="C276" s="8"/>
      <c r="D276" s="14"/>
      <c r="E276" s="14"/>
      <c r="F276" s="15"/>
      <c r="G276" s="15"/>
      <c r="H276" s="15"/>
      <c r="I276" s="14"/>
      <c r="K276" s="8"/>
    </row>
    <row r="277" spans="1:11" ht="65.25" customHeight="1">
      <c r="A277" s="14"/>
      <c r="B277" s="14"/>
      <c r="C277" s="8"/>
      <c r="D277" s="14"/>
      <c r="E277" s="14"/>
      <c r="F277" s="15"/>
      <c r="G277" s="15"/>
      <c r="H277" s="15"/>
      <c r="I277" s="14"/>
      <c r="K277" s="8"/>
    </row>
    <row r="278" spans="1:11" ht="65.25" customHeight="1">
      <c r="A278" s="14"/>
      <c r="B278" s="14"/>
      <c r="C278" s="8"/>
      <c r="D278" s="14"/>
      <c r="E278" s="14"/>
      <c r="F278" s="15"/>
      <c r="G278" s="15"/>
      <c r="H278" s="15"/>
      <c r="I278" s="14"/>
      <c r="K278" s="8"/>
    </row>
    <row r="279" spans="1:11" ht="65.25" customHeight="1">
      <c r="A279" s="14"/>
      <c r="B279" s="14"/>
      <c r="C279" s="8"/>
      <c r="D279" s="14"/>
      <c r="E279" s="14"/>
      <c r="F279" s="15"/>
      <c r="G279" s="15"/>
      <c r="H279" s="15"/>
      <c r="I279" s="14"/>
      <c r="K279" s="8"/>
    </row>
    <row r="280" spans="1:11" ht="65.25" customHeight="1">
      <c r="A280" s="14"/>
      <c r="B280" s="14"/>
      <c r="C280" s="8"/>
      <c r="D280" s="14"/>
      <c r="E280" s="14"/>
      <c r="F280" s="15"/>
      <c r="G280" s="15"/>
      <c r="H280" s="15"/>
      <c r="I280" s="14"/>
      <c r="K280" s="8"/>
    </row>
    <row r="281" spans="1:11" ht="65.25" customHeight="1">
      <c r="A281" s="14"/>
      <c r="B281" s="14"/>
      <c r="C281" s="8"/>
      <c r="D281" s="14"/>
      <c r="E281" s="14"/>
      <c r="F281" s="15"/>
      <c r="G281" s="15"/>
      <c r="H281" s="15"/>
      <c r="I281" s="14"/>
      <c r="K281" s="8"/>
    </row>
    <row r="282" spans="1:11" ht="65.25" customHeight="1">
      <c r="A282" s="14"/>
      <c r="B282" s="14"/>
      <c r="C282" s="8"/>
      <c r="D282" s="14"/>
      <c r="E282" s="14"/>
      <c r="F282" s="15"/>
      <c r="G282" s="15"/>
      <c r="H282" s="15"/>
      <c r="I282" s="14"/>
      <c r="K282" s="8"/>
    </row>
    <row r="283" spans="1:11" ht="65.25" customHeight="1">
      <c r="A283" s="14"/>
      <c r="B283" s="14"/>
      <c r="C283" s="8"/>
      <c r="D283" s="14"/>
      <c r="E283" s="14"/>
      <c r="F283" s="15"/>
      <c r="G283" s="15"/>
      <c r="H283" s="15"/>
      <c r="I283" s="14"/>
      <c r="K283" s="8"/>
    </row>
    <row r="284" spans="1:11" ht="65.25" customHeight="1">
      <c r="A284" s="14"/>
      <c r="B284" s="14"/>
      <c r="C284" s="8"/>
      <c r="D284" s="14"/>
      <c r="E284" s="14"/>
      <c r="F284" s="15"/>
      <c r="G284" s="15"/>
      <c r="H284" s="15"/>
      <c r="I284" s="14"/>
      <c r="K284" s="8"/>
    </row>
    <row r="285" spans="1:11" ht="65.25" customHeight="1">
      <c r="A285" s="14"/>
      <c r="B285" s="14"/>
      <c r="C285" s="8"/>
      <c r="D285" s="14"/>
      <c r="E285" s="14"/>
      <c r="F285" s="15"/>
      <c r="G285" s="15"/>
      <c r="H285" s="15"/>
      <c r="I285" s="14"/>
      <c r="K285" s="8"/>
    </row>
    <row r="286" spans="1:11" ht="65.25" customHeight="1">
      <c r="A286" s="14"/>
      <c r="B286" s="14"/>
      <c r="C286" s="8"/>
      <c r="D286" s="14"/>
      <c r="E286" s="14"/>
      <c r="F286" s="15"/>
      <c r="G286" s="15"/>
      <c r="H286" s="15"/>
      <c r="I286" s="14"/>
      <c r="K286" s="8"/>
    </row>
    <row r="287" spans="1:11" ht="65.25" customHeight="1">
      <c r="A287" s="14"/>
      <c r="B287" s="14"/>
      <c r="C287" s="8"/>
      <c r="D287" s="14"/>
      <c r="E287" s="14"/>
      <c r="F287" s="15"/>
      <c r="G287" s="15"/>
      <c r="H287" s="15"/>
      <c r="I287" s="14"/>
      <c r="K287" s="8"/>
    </row>
    <row r="288" spans="1:11" ht="65.25" customHeight="1">
      <c r="A288" s="14"/>
      <c r="B288" s="14"/>
      <c r="C288" s="8"/>
      <c r="D288" s="14"/>
      <c r="E288" s="14"/>
      <c r="F288" s="15"/>
      <c r="G288" s="15"/>
      <c r="H288" s="15"/>
      <c r="I288" s="14"/>
      <c r="K288" s="8"/>
    </row>
    <row r="289" spans="1:11" ht="65.25" customHeight="1">
      <c r="A289" s="14"/>
      <c r="B289" s="14"/>
      <c r="C289" s="8"/>
      <c r="D289" s="14"/>
      <c r="E289" s="14"/>
      <c r="F289" s="15"/>
      <c r="G289" s="15"/>
      <c r="H289" s="15"/>
      <c r="I289" s="14"/>
      <c r="K289" s="8"/>
    </row>
    <row r="290" spans="1:11" ht="65.25" customHeight="1">
      <c r="A290" s="14"/>
      <c r="B290" s="14"/>
      <c r="C290" s="8"/>
      <c r="D290" s="14"/>
      <c r="E290" s="14"/>
      <c r="F290" s="15"/>
      <c r="G290" s="15"/>
      <c r="H290" s="15"/>
      <c r="I290" s="14"/>
      <c r="K290" s="8"/>
    </row>
    <row r="291" spans="1:11" ht="65.25" customHeight="1">
      <c r="A291" s="14"/>
      <c r="B291" s="14"/>
      <c r="C291" s="8"/>
      <c r="D291" s="14"/>
      <c r="E291" s="14"/>
      <c r="F291" s="15"/>
      <c r="G291" s="15"/>
      <c r="H291" s="15"/>
      <c r="I291" s="14"/>
      <c r="K291" s="8"/>
    </row>
    <row r="292" spans="1:11" ht="65.25" customHeight="1">
      <c r="A292" s="14"/>
      <c r="B292" s="14"/>
      <c r="C292" s="8"/>
      <c r="D292" s="14"/>
      <c r="E292" s="14"/>
      <c r="F292" s="15"/>
      <c r="G292" s="15"/>
      <c r="H292" s="15"/>
      <c r="I292" s="14"/>
      <c r="K292" s="8"/>
    </row>
    <row r="293" spans="1:11" ht="65.25" customHeight="1">
      <c r="A293" s="14"/>
      <c r="B293" s="14"/>
      <c r="C293" s="8"/>
      <c r="D293" s="14"/>
      <c r="E293" s="14"/>
      <c r="F293" s="15"/>
      <c r="G293" s="15"/>
      <c r="H293" s="15"/>
      <c r="I293" s="14"/>
      <c r="K293" s="8"/>
    </row>
    <row r="294" spans="1:11" ht="65.25" customHeight="1">
      <c r="A294" s="14"/>
      <c r="B294" s="14"/>
      <c r="C294" s="8"/>
      <c r="D294" s="14"/>
      <c r="E294" s="14"/>
      <c r="F294" s="15"/>
      <c r="G294" s="15"/>
      <c r="H294" s="15"/>
      <c r="I294" s="14"/>
      <c r="K294" s="8"/>
    </row>
    <row r="295" spans="1:11" ht="65.25" customHeight="1">
      <c r="A295" s="14"/>
      <c r="B295" s="14"/>
      <c r="C295" s="8"/>
      <c r="D295" s="14"/>
      <c r="E295" s="14"/>
      <c r="F295" s="15"/>
      <c r="G295" s="15"/>
      <c r="H295" s="15"/>
      <c r="I295" s="14"/>
      <c r="K295" s="8"/>
    </row>
    <row r="296" spans="1:11" ht="65.25" customHeight="1">
      <c r="A296" s="14"/>
      <c r="B296" s="14"/>
      <c r="C296" s="8"/>
      <c r="D296" s="14"/>
      <c r="E296" s="14"/>
      <c r="F296" s="15"/>
      <c r="G296" s="15"/>
      <c r="H296" s="15"/>
      <c r="I296" s="14"/>
      <c r="K296" s="8"/>
    </row>
    <row r="297" spans="1:11" ht="65.25" customHeight="1">
      <c r="A297" s="14"/>
      <c r="B297" s="14"/>
      <c r="C297" s="8"/>
      <c r="D297" s="14"/>
      <c r="E297" s="14"/>
      <c r="F297" s="15"/>
      <c r="G297" s="15"/>
      <c r="H297" s="15"/>
      <c r="I297" s="14"/>
      <c r="K297" s="8"/>
    </row>
    <row r="298" spans="1:11" ht="65.25" customHeight="1">
      <c r="A298" s="14"/>
      <c r="B298" s="14"/>
      <c r="C298" s="8"/>
      <c r="D298" s="14"/>
      <c r="E298" s="14"/>
      <c r="F298" s="15"/>
      <c r="G298" s="15"/>
      <c r="H298" s="15"/>
      <c r="I298" s="14"/>
      <c r="K298" s="8"/>
    </row>
    <row r="299" spans="1:11" ht="65.25" customHeight="1">
      <c r="A299" s="14"/>
      <c r="B299" s="14"/>
      <c r="C299" s="8"/>
      <c r="D299" s="14"/>
      <c r="E299" s="14"/>
      <c r="F299" s="15"/>
      <c r="G299" s="15"/>
      <c r="H299" s="15"/>
      <c r="I299" s="14"/>
      <c r="K299" s="8"/>
    </row>
    <row r="300" spans="1:11" ht="65.25" customHeight="1">
      <c r="A300" s="14"/>
      <c r="B300" s="14"/>
      <c r="C300" s="8"/>
      <c r="D300" s="14"/>
      <c r="E300" s="14"/>
      <c r="F300" s="15"/>
      <c r="G300" s="15"/>
      <c r="H300" s="15"/>
      <c r="I300" s="14"/>
      <c r="K300" s="8"/>
    </row>
    <row r="301" spans="1:11" ht="65.25" customHeight="1">
      <c r="A301" s="14"/>
      <c r="B301" s="14"/>
      <c r="C301" s="8"/>
      <c r="D301" s="14"/>
      <c r="E301" s="14"/>
      <c r="F301" s="15"/>
      <c r="G301" s="15"/>
      <c r="H301" s="15"/>
      <c r="I301" s="14"/>
      <c r="K301" s="8"/>
    </row>
    <row r="302" spans="1:11" ht="65.25" customHeight="1">
      <c r="A302" s="14"/>
      <c r="B302" s="14"/>
      <c r="C302" s="8"/>
      <c r="D302" s="14"/>
      <c r="E302" s="14"/>
      <c r="F302" s="15"/>
      <c r="G302" s="15"/>
      <c r="H302" s="15"/>
      <c r="I302" s="14"/>
      <c r="K302" s="8"/>
    </row>
    <row r="303" spans="1:11" ht="65.25" customHeight="1">
      <c r="A303" s="14"/>
      <c r="B303" s="14"/>
      <c r="C303" s="8"/>
      <c r="D303" s="14"/>
      <c r="E303" s="14"/>
      <c r="F303" s="15"/>
      <c r="G303" s="15"/>
      <c r="H303" s="15"/>
      <c r="I303" s="14"/>
      <c r="K303" s="8"/>
    </row>
    <row r="304" spans="1:11" ht="65.25" customHeight="1">
      <c r="A304" s="14"/>
      <c r="B304" s="14"/>
      <c r="C304" s="8"/>
      <c r="D304" s="14"/>
      <c r="E304" s="14"/>
      <c r="F304" s="15"/>
      <c r="G304" s="15"/>
      <c r="H304" s="15"/>
      <c r="I304" s="14"/>
      <c r="K304" s="8"/>
    </row>
    <row r="305" spans="1:11" ht="65.25" customHeight="1">
      <c r="A305" s="14"/>
      <c r="B305" s="14"/>
      <c r="C305" s="8"/>
      <c r="D305" s="14"/>
      <c r="E305" s="14"/>
      <c r="F305" s="15"/>
      <c r="G305" s="15"/>
      <c r="H305" s="15"/>
      <c r="I305" s="14"/>
      <c r="K305" s="8"/>
    </row>
    <row r="306" spans="1:11" ht="65.25" customHeight="1">
      <c r="A306" s="14"/>
      <c r="B306" s="14"/>
      <c r="C306" s="8"/>
      <c r="D306" s="14"/>
      <c r="E306" s="14"/>
      <c r="F306" s="15"/>
      <c r="G306" s="15"/>
      <c r="H306" s="15"/>
      <c r="I306" s="14"/>
      <c r="K306" s="8"/>
    </row>
    <row r="307" spans="1:11" ht="65.25" customHeight="1">
      <c r="A307" s="14"/>
      <c r="B307" s="14"/>
      <c r="C307" s="8"/>
      <c r="D307" s="14"/>
      <c r="E307" s="14"/>
      <c r="F307" s="15"/>
      <c r="G307" s="15"/>
      <c r="H307" s="15"/>
      <c r="I307" s="14"/>
      <c r="K307" s="8"/>
    </row>
    <row r="308" spans="1:11" ht="65.25" customHeight="1">
      <c r="A308" s="14"/>
      <c r="B308" s="14"/>
      <c r="C308" s="8"/>
      <c r="D308" s="14"/>
      <c r="E308" s="14"/>
      <c r="F308" s="15"/>
      <c r="G308" s="15"/>
      <c r="H308" s="15"/>
      <c r="I308" s="14"/>
      <c r="K308" s="8"/>
    </row>
    <row r="309" spans="1:11" ht="65.25" customHeight="1">
      <c r="A309" s="14"/>
      <c r="B309" s="14"/>
      <c r="C309" s="8"/>
      <c r="D309" s="14"/>
      <c r="E309" s="14"/>
      <c r="F309" s="15"/>
      <c r="G309" s="15"/>
      <c r="H309" s="15"/>
      <c r="I309" s="14"/>
      <c r="K309" s="8"/>
    </row>
    <row r="310" spans="1:11" ht="65.25" customHeight="1">
      <c r="A310" s="14"/>
      <c r="B310" s="14"/>
      <c r="C310" s="8"/>
      <c r="D310" s="14"/>
      <c r="E310" s="14"/>
      <c r="F310" s="15"/>
      <c r="G310" s="15"/>
      <c r="H310" s="15"/>
      <c r="I310" s="14"/>
      <c r="K310" s="8"/>
    </row>
    <row r="311" spans="1:11" ht="65.25" customHeight="1">
      <c r="A311" s="14"/>
      <c r="B311" s="14"/>
      <c r="C311" s="8"/>
      <c r="D311" s="14"/>
      <c r="E311" s="14"/>
      <c r="F311" s="15"/>
      <c r="G311" s="15"/>
      <c r="H311" s="15"/>
      <c r="I311" s="14"/>
      <c r="K311" s="8"/>
    </row>
    <row r="312" spans="1:11" ht="65.25" customHeight="1">
      <c r="A312" s="14"/>
      <c r="B312" s="14"/>
      <c r="C312" s="8"/>
      <c r="D312" s="14"/>
      <c r="E312" s="14"/>
      <c r="F312" s="15"/>
      <c r="G312" s="15"/>
      <c r="H312" s="15"/>
      <c r="I312" s="14"/>
      <c r="K312" s="8"/>
    </row>
    <row r="313" spans="1:11" ht="65.25" customHeight="1">
      <c r="A313" s="14"/>
      <c r="B313" s="14"/>
      <c r="C313" s="8"/>
      <c r="D313" s="14"/>
      <c r="E313" s="14"/>
      <c r="F313" s="15"/>
      <c r="G313" s="15"/>
      <c r="H313" s="15"/>
      <c r="I313" s="14"/>
      <c r="K313" s="8"/>
    </row>
    <row r="314" spans="1:11" ht="65.25" customHeight="1">
      <c r="A314" s="14"/>
      <c r="B314" s="14"/>
      <c r="C314" s="8"/>
      <c r="D314" s="14"/>
      <c r="E314" s="14"/>
      <c r="F314" s="15"/>
      <c r="G314" s="15"/>
      <c r="H314" s="15"/>
      <c r="I314" s="14"/>
      <c r="K314" s="8"/>
    </row>
    <row r="315" spans="1:11" ht="65.25" customHeight="1">
      <c r="A315" s="14"/>
      <c r="B315" s="14"/>
      <c r="C315" s="8"/>
      <c r="D315" s="14"/>
      <c r="E315" s="14"/>
      <c r="F315" s="15"/>
      <c r="G315" s="15"/>
      <c r="H315" s="15"/>
      <c r="I315" s="14"/>
      <c r="K315" s="8"/>
    </row>
    <row r="316" spans="1:11" ht="65.25" customHeight="1">
      <c r="A316" s="14"/>
      <c r="B316" s="14"/>
      <c r="C316" s="8"/>
      <c r="D316" s="14"/>
      <c r="E316" s="14"/>
      <c r="F316" s="15"/>
      <c r="G316" s="15"/>
      <c r="H316" s="15"/>
      <c r="I316" s="14"/>
      <c r="K316" s="8"/>
    </row>
    <row r="317" spans="1:11" ht="65.25" customHeight="1">
      <c r="A317" s="14"/>
      <c r="B317" s="14"/>
      <c r="C317" s="8"/>
      <c r="D317" s="14"/>
      <c r="E317" s="14"/>
      <c r="F317" s="15"/>
      <c r="G317" s="15"/>
      <c r="H317" s="15"/>
      <c r="I317" s="14"/>
      <c r="K317" s="8"/>
    </row>
    <row r="318" spans="1:11" ht="65.25" customHeight="1">
      <c r="A318" s="14"/>
      <c r="B318" s="14"/>
      <c r="C318" s="8"/>
      <c r="D318" s="14"/>
      <c r="E318" s="14"/>
      <c r="F318" s="15"/>
      <c r="G318" s="15"/>
      <c r="H318" s="15"/>
      <c r="I318" s="14"/>
      <c r="K318" s="8"/>
    </row>
    <row r="319" spans="1:11" ht="65.25" customHeight="1">
      <c r="A319" s="14"/>
      <c r="B319" s="14"/>
      <c r="C319" s="8"/>
      <c r="D319" s="14"/>
      <c r="E319" s="14"/>
      <c r="F319" s="15"/>
      <c r="G319" s="15"/>
      <c r="H319" s="15"/>
      <c r="I319" s="14"/>
      <c r="K319" s="8"/>
    </row>
    <row r="320" spans="1:11" ht="65.25" customHeight="1">
      <c r="A320" s="14"/>
      <c r="B320" s="14"/>
      <c r="C320" s="8"/>
      <c r="D320" s="14"/>
      <c r="E320" s="14"/>
      <c r="F320" s="15"/>
      <c r="G320" s="15"/>
      <c r="H320" s="15"/>
      <c r="I320" s="14"/>
      <c r="K320" s="8"/>
    </row>
    <row r="321" spans="1:11" ht="65.25" customHeight="1">
      <c r="A321" s="14"/>
      <c r="B321" s="14"/>
      <c r="C321" s="8"/>
      <c r="D321" s="14"/>
      <c r="E321" s="14"/>
      <c r="F321" s="15"/>
      <c r="G321" s="15"/>
      <c r="H321" s="15"/>
      <c r="I321" s="14"/>
      <c r="K321" s="8"/>
    </row>
    <row r="322" spans="1:11" ht="65.25" customHeight="1">
      <c r="A322" s="14"/>
      <c r="B322" s="14"/>
      <c r="C322" s="8"/>
      <c r="D322" s="14"/>
      <c r="E322" s="14"/>
      <c r="F322" s="15"/>
      <c r="G322" s="15"/>
      <c r="H322" s="15"/>
      <c r="I322" s="14"/>
      <c r="K322" s="8"/>
    </row>
    <row r="323" spans="1:11" ht="65.25" customHeight="1">
      <c r="A323" s="14"/>
      <c r="B323" s="14"/>
      <c r="C323" s="8"/>
      <c r="D323" s="14"/>
      <c r="E323" s="14"/>
      <c r="F323" s="15"/>
      <c r="G323" s="15"/>
      <c r="H323" s="15"/>
      <c r="I323" s="14"/>
      <c r="K323" s="8"/>
    </row>
    <row r="324" spans="1:11" ht="65.25" customHeight="1">
      <c r="A324" s="14"/>
      <c r="B324" s="14"/>
      <c r="C324" s="8"/>
      <c r="D324" s="14"/>
      <c r="E324" s="14"/>
      <c r="F324" s="15"/>
      <c r="G324" s="15"/>
      <c r="H324" s="15"/>
      <c r="I324" s="14"/>
      <c r="K324" s="8"/>
    </row>
    <row r="325" spans="1:11" ht="65.25" customHeight="1">
      <c r="A325" s="14"/>
      <c r="B325" s="14"/>
      <c r="C325" s="8"/>
      <c r="D325" s="14"/>
      <c r="E325" s="14"/>
      <c r="F325" s="15"/>
      <c r="G325" s="15"/>
      <c r="H325" s="15"/>
      <c r="I325" s="14"/>
      <c r="K325" s="8"/>
    </row>
    <row r="326" spans="1:11" ht="65.25" customHeight="1">
      <c r="A326" s="14"/>
      <c r="B326" s="14"/>
      <c r="C326" s="8"/>
      <c r="D326" s="14"/>
      <c r="E326" s="14"/>
      <c r="F326" s="15"/>
      <c r="G326" s="15"/>
      <c r="H326" s="15"/>
      <c r="I326" s="14"/>
      <c r="K326" s="8"/>
    </row>
    <row r="327" spans="1:11" ht="65.25" customHeight="1">
      <c r="A327" s="14"/>
      <c r="B327" s="14"/>
      <c r="C327" s="8"/>
      <c r="D327" s="14"/>
      <c r="E327" s="14"/>
      <c r="F327" s="15"/>
      <c r="G327" s="15"/>
      <c r="H327" s="15"/>
      <c r="I327" s="14"/>
      <c r="K327" s="8"/>
    </row>
    <row r="328" spans="1:11" ht="65.25" customHeight="1">
      <c r="A328" s="14"/>
      <c r="B328" s="14"/>
      <c r="C328" s="8"/>
      <c r="D328" s="14"/>
      <c r="E328" s="14"/>
      <c r="F328" s="15"/>
      <c r="G328" s="15"/>
      <c r="H328" s="15"/>
      <c r="I328" s="14"/>
      <c r="K328" s="8"/>
    </row>
    <row r="329" spans="1:11" ht="65.25" customHeight="1">
      <c r="A329" s="14"/>
      <c r="B329" s="14"/>
      <c r="C329" s="8"/>
      <c r="D329" s="14"/>
      <c r="E329" s="14"/>
      <c r="F329" s="15"/>
      <c r="G329" s="15"/>
      <c r="H329" s="15"/>
      <c r="I329" s="14"/>
      <c r="K329" s="8"/>
    </row>
    <row r="330" spans="1:11" ht="65.25" customHeight="1">
      <c r="A330" s="14"/>
      <c r="B330" s="14"/>
      <c r="C330" s="8"/>
      <c r="D330" s="14"/>
      <c r="E330" s="14"/>
      <c r="F330" s="15"/>
      <c r="G330" s="15"/>
      <c r="H330" s="15"/>
      <c r="I330" s="14"/>
      <c r="K330" s="8"/>
    </row>
    <row r="331" spans="1:11" ht="65.25" customHeight="1">
      <c r="A331" s="14"/>
      <c r="B331" s="14"/>
      <c r="C331" s="8"/>
      <c r="D331" s="14"/>
      <c r="E331" s="14"/>
      <c r="F331" s="15"/>
      <c r="G331" s="15"/>
      <c r="H331" s="15"/>
      <c r="I331" s="14"/>
      <c r="K331" s="8"/>
    </row>
    <row r="332" spans="1:11" ht="65.25" customHeight="1">
      <c r="A332" s="14"/>
      <c r="B332" s="14"/>
      <c r="C332" s="8"/>
      <c r="D332" s="14"/>
      <c r="E332" s="14"/>
      <c r="F332" s="15"/>
      <c r="G332" s="15"/>
      <c r="H332" s="15"/>
      <c r="I332" s="14"/>
      <c r="K332" s="8"/>
    </row>
    <row r="333" spans="1:11" ht="65.25" customHeight="1">
      <c r="A333" s="14"/>
      <c r="B333" s="14"/>
      <c r="C333" s="8"/>
      <c r="D333" s="14"/>
      <c r="E333" s="14"/>
      <c r="F333" s="15"/>
      <c r="G333" s="15"/>
      <c r="H333" s="15"/>
      <c r="I333" s="14"/>
      <c r="K333" s="8"/>
    </row>
    <row r="334" spans="1:11" ht="65.25" customHeight="1">
      <c r="A334" s="14"/>
      <c r="B334" s="14"/>
      <c r="C334" s="8"/>
      <c r="D334" s="14"/>
      <c r="E334" s="14"/>
      <c r="F334" s="15"/>
      <c r="G334" s="15"/>
      <c r="H334" s="15"/>
      <c r="I334" s="14"/>
      <c r="K334" s="8"/>
    </row>
    <row r="335" spans="1:11" ht="65.25" customHeight="1">
      <c r="A335" s="14"/>
      <c r="B335" s="14"/>
      <c r="C335" s="8"/>
      <c r="D335" s="14"/>
      <c r="E335" s="14"/>
      <c r="F335" s="15"/>
      <c r="G335" s="15"/>
      <c r="H335" s="15"/>
      <c r="I335" s="14"/>
      <c r="K335" s="8"/>
    </row>
    <row r="336" spans="1:11" ht="65.25" customHeight="1">
      <c r="A336" s="14"/>
      <c r="B336" s="14"/>
      <c r="C336" s="8"/>
      <c r="D336" s="14"/>
      <c r="E336" s="14"/>
      <c r="F336" s="15"/>
      <c r="G336" s="15"/>
      <c r="H336" s="15"/>
      <c r="I336" s="14"/>
      <c r="K336" s="8"/>
    </row>
    <row r="337" spans="1:11" ht="65.25" customHeight="1">
      <c r="A337" s="14"/>
      <c r="B337" s="14"/>
      <c r="C337" s="8"/>
      <c r="D337" s="14"/>
      <c r="E337" s="14"/>
      <c r="F337" s="14"/>
      <c r="G337" s="14"/>
      <c r="H337" s="14"/>
      <c r="I337" s="14"/>
      <c r="K337" s="8"/>
    </row>
    <row r="338" spans="1:11" ht="65.25" customHeight="1">
      <c r="A338" s="14"/>
      <c r="B338" s="14"/>
      <c r="C338" s="8"/>
      <c r="D338" s="14"/>
      <c r="E338" s="14"/>
      <c r="F338" s="14"/>
      <c r="G338" s="14"/>
      <c r="H338" s="14"/>
      <c r="I338" s="14"/>
      <c r="K338" s="8"/>
    </row>
    <row r="339" spans="1:11" ht="65.25" customHeight="1">
      <c r="A339" s="14"/>
      <c r="B339" s="14"/>
      <c r="C339" s="8"/>
      <c r="D339" s="14"/>
      <c r="E339" s="14"/>
      <c r="F339" s="14"/>
      <c r="G339" s="14"/>
      <c r="H339" s="14"/>
      <c r="I339" s="14"/>
      <c r="K339" s="8"/>
    </row>
    <row r="340" spans="1:11" ht="65.25" customHeight="1">
      <c r="A340" s="14"/>
      <c r="B340" s="14"/>
      <c r="C340" s="8"/>
      <c r="D340" s="14"/>
      <c r="E340" s="14"/>
      <c r="F340" s="14"/>
      <c r="G340" s="14"/>
      <c r="H340" s="14"/>
      <c r="I340" s="14"/>
      <c r="K340" s="8"/>
    </row>
    <row r="341" spans="1:11" ht="65.25" customHeight="1">
      <c r="A341" s="14"/>
      <c r="B341" s="14"/>
      <c r="C341" s="8"/>
      <c r="D341" s="14"/>
      <c r="E341" s="14"/>
      <c r="F341" s="15"/>
      <c r="G341" s="15"/>
      <c r="H341" s="15"/>
      <c r="I341" s="14"/>
      <c r="K341" s="8"/>
    </row>
    <row r="342" spans="1:11" ht="65.25" customHeight="1">
      <c r="A342" s="14"/>
      <c r="B342" s="14"/>
      <c r="C342" s="8"/>
      <c r="D342" s="14"/>
      <c r="E342" s="14"/>
      <c r="F342" s="15"/>
      <c r="G342" s="15"/>
      <c r="H342" s="15"/>
      <c r="I342" s="14"/>
      <c r="K342" s="8"/>
    </row>
    <row r="343" spans="1:11" ht="65.25" customHeight="1">
      <c r="A343" s="14"/>
      <c r="B343" s="14"/>
      <c r="C343" s="8"/>
      <c r="D343" s="14"/>
      <c r="E343" s="14"/>
      <c r="F343" s="15"/>
      <c r="G343" s="15"/>
      <c r="H343" s="15"/>
      <c r="I343" s="14"/>
      <c r="K343" s="8"/>
    </row>
    <row r="344" spans="1:11" ht="65.25" customHeight="1">
      <c r="A344" s="14"/>
      <c r="B344" s="14"/>
      <c r="C344" s="8"/>
      <c r="D344" s="14"/>
      <c r="E344" s="14"/>
      <c r="F344" s="15"/>
      <c r="G344" s="15"/>
      <c r="H344" s="15"/>
      <c r="I344" s="14"/>
      <c r="K344" s="8"/>
    </row>
    <row r="345" spans="1:11" ht="65.25" customHeight="1">
      <c r="A345" s="14"/>
      <c r="B345" s="14"/>
      <c r="C345" s="8"/>
      <c r="D345" s="14"/>
      <c r="E345" s="14"/>
      <c r="F345" s="15"/>
      <c r="G345" s="15"/>
      <c r="H345" s="15"/>
      <c r="I345" s="14"/>
      <c r="K345" s="8"/>
    </row>
    <row r="346" spans="1:11" ht="65.25" customHeight="1">
      <c r="A346" s="14"/>
      <c r="B346" s="14"/>
      <c r="C346" s="8"/>
      <c r="D346" s="14"/>
      <c r="E346" s="14"/>
      <c r="F346" s="15"/>
      <c r="G346" s="15"/>
      <c r="H346" s="15"/>
      <c r="I346" s="14"/>
      <c r="K346" s="8"/>
    </row>
    <row r="347" spans="1:11" ht="65.25" customHeight="1">
      <c r="A347" s="14"/>
      <c r="B347" s="14"/>
      <c r="C347" s="8"/>
      <c r="D347" s="14"/>
      <c r="E347" s="14"/>
      <c r="F347" s="15"/>
      <c r="G347" s="15"/>
      <c r="H347" s="15"/>
      <c r="I347" s="14"/>
      <c r="K347" s="8"/>
    </row>
    <row r="348" spans="1:11" ht="65.25" customHeight="1">
      <c r="A348" s="14"/>
      <c r="B348" s="14"/>
      <c r="C348" s="8"/>
      <c r="D348" s="14"/>
      <c r="E348" s="14"/>
      <c r="F348" s="15"/>
      <c r="G348" s="15"/>
      <c r="H348" s="15"/>
      <c r="I348" s="14"/>
      <c r="K348" s="8"/>
    </row>
    <row r="349" spans="1:11" ht="65.25" customHeight="1">
      <c r="A349" s="14"/>
      <c r="B349" s="14"/>
      <c r="C349" s="8"/>
      <c r="D349" s="14"/>
      <c r="E349" s="14"/>
      <c r="F349" s="14"/>
      <c r="G349" s="14"/>
      <c r="H349" s="14"/>
      <c r="I349" s="14"/>
      <c r="K349" s="8"/>
    </row>
    <row r="350" spans="1:11" ht="65.25" customHeight="1">
      <c r="A350" s="14"/>
      <c r="B350" s="14"/>
      <c r="C350" s="8"/>
      <c r="D350" s="14"/>
      <c r="E350" s="14"/>
      <c r="F350" s="15"/>
      <c r="G350" s="15"/>
      <c r="H350" s="15"/>
      <c r="I350" s="14"/>
      <c r="K350" s="8"/>
    </row>
    <row r="351" spans="1:11" ht="65.25" customHeight="1">
      <c r="A351" s="14"/>
      <c r="B351" s="14"/>
      <c r="C351" s="8"/>
      <c r="D351" s="14"/>
      <c r="E351" s="14"/>
      <c r="F351" s="15"/>
      <c r="G351" s="15"/>
      <c r="H351" s="15"/>
      <c r="I351" s="14"/>
      <c r="K351" s="8"/>
    </row>
    <row r="352" spans="1:11" ht="65.25" customHeight="1">
      <c r="A352" s="14"/>
      <c r="B352" s="14"/>
      <c r="C352" s="8"/>
      <c r="D352" s="14"/>
      <c r="E352" s="14"/>
      <c r="F352" s="14"/>
      <c r="G352" s="14"/>
      <c r="H352" s="14"/>
      <c r="I352" s="14"/>
      <c r="K352" s="8"/>
    </row>
    <row r="353" spans="1:11" ht="65.25" customHeight="1">
      <c r="A353" s="14"/>
      <c r="B353" s="14"/>
      <c r="C353" s="8"/>
      <c r="D353" s="14"/>
      <c r="E353" s="14"/>
      <c r="F353" s="14"/>
      <c r="G353" s="14"/>
      <c r="H353" s="14"/>
      <c r="I353" s="14"/>
      <c r="K353" s="8"/>
    </row>
    <row r="354" spans="1:11" ht="65.25" customHeight="1">
      <c r="A354" s="14"/>
      <c r="B354" s="14"/>
      <c r="C354" s="8"/>
      <c r="D354" s="14"/>
      <c r="E354" s="14"/>
      <c r="F354" s="14"/>
      <c r="G354" s="14"/>
      <c r="H354" s="14"/>
      <c r="I354" s="14"/>
      <c r="K354" s="8"/>
    </row>
    <row r="355" spans="1:11" ht="65.25" customHeight="1">
      <c r="A355" s="14"/>
      <c r="B355" s="14"/>
      <c r="C355" s="8"/>
      <c r="D355" s="14"/>
      <c r="E355" s="14"/>
      <c r="F355" s="14"/>
      <c r="G355" s="14"/>
      <c r="H355" s="14"/>
      <c r="I355" s="14"/>
      <c r="K355" s="8"/>
    </row>
    <row r="356" spans="1:11" ht="65.25" customHeight="1">
      <c r="A356" s="14"/>
      <c r="B356" s="14"/>
      <c r="C356" s="8"/>
      <c r="D356" s="14"/>
      <c r="E356" s="14"/>
      <c r="F356" s="14"/>
      <c r="G356" s="14"/>
      <c r="H356" s="14"/>
      <c r="I356" s="14"/>
      <c r="K356" s="8"/>
    </row>
    <row r="357" spans="1:11" ht="65.25" customHeight="1">
      <c r="A357" s="14"/>
      <c r="B357" s="14"/>
      <c r="C357" s="8"/>
      <c r="D357" s="14"/>
      <c r="E357" s="14"/>
      <c r="F357" s="14"/>
      <c r="G357" s="14"/>
      <c r="H357" s="14"/>
      <c r="I357" s="14"/>
      <c r="K357" s="8"/>
    </row>
    <row r="358" spans="1:11" ht="65.25" customHeight="1">
      <c r="A358" s="14"/>
      <c r="B358" s="14"/>
      <c r="C358" s="8"/>
      <c r="D358" s="14"/>
      <c r="E358" s="14"/>
      <c r="F358" s="14"/>
      <c r="G358" s="14"/>
      <c r="H358" s="14"/>
      <c r="I358" s="14"/>
      <c r="K358" s="8"/>
    </row>
    <row r="359" spans="1:11" ht="65.25" customHeight="1">
      <c r="A359" s="14"/>
      <c r="B359" s="14"/>
      <c r="C359" s="8"/>
      <c r="D359" s="14"/>
      <c r="E359" s="14"/>
      <c r="F359" s="14"/>
      <c r="G359" s="14"/>
      <c r="H359" s="14"/>
      <c r="I359" s="14"/>
      <c r="K359" s="8"/>
    </row>
    <row r="360" spans="1:11" ht="65.25" customHeight="1">
      <c r="A360" s="14"/>
      <c r="B360" s="14"/>
      <c r="C360" s="8"/>
      <c r="D360" s="14"/>
      <c r="E360" s="14"/>
      <c r="F360" s="14"/>
      <c r="G360" s="14"/>
      <c r="H360" s="14"/>
      <c r="I360" s="14"/>
      <c r="K360" s="8"/>
    </row>
    <row r="361" spans="1:11" ht="65.25" customHeight="1">
      <c r="A361" s="14"/>
      <c r="B361" s="14"/>
      <c r="C361" s="8"/>
      <c r="D361" s="14"/>
      <c r="E361" s="14"/>
      <c r="F361" s="14"/>
      <c r="G361" s="14"/>
      <c r="H361" s="14"/>
      <c r="I361" s="14"/>
      <c r="K361" s="8"/>
    </row>
    <row r="362" spans="1:11" ht="65.25" customHeight="1">
      <c r="A362" s="14"/>
      <c r="B362" s="14"/>
      <c r="C362" s="8"/>
      <c r="D362" s="14"/>
      <c r="E362" s="14"/>
      <c r="F362" s="14"/>
      <c r="G362" s="14"/>
      <c r="H362" s="14"/>
      <c r="I362" s="14"/>
      <c r="K362" s="8"/>
    </row>
    <row r="363" spans="1:11" ht="65.25" customHeight="1">
      <c r="A363" s="14"/>
      <c r="B363" s="14"/>
      <c r="C363" s="8"/>
      <c r="D363" s="14"/>
      <c r="E363" s="14"/>
      <c r="F363" s="14"/>
      <c r="G363" s="14"/>
      <c r="H363" s="14"/>
      <c r="I363" s="14"/>
      <c r="K363" s="8"/>
    </row>
    <row r="364" spans="1:11" ht="65.25" customHeight="1">
      <c r="A364" s="14"/>
      <c r="B364" s="14"/>
      <c r="C364" s="8"/>
      <c r="D364" s="14"/>
      <c r="E364" s="14"/>
      <c r="F364" s="14"/>
      <c r="G364" s="14"/>
      <c r="H364" s="14"/>
      <c r="I364" s="14"/>
      <c r="K364" s="8"/>
    </row>
    <row r="365" spans="1:11" ht="65.25" customHeight="1">
      <c r="A365" s="14"/>
      <c r="B365" s="14"/>
      <c r="C365" s="8"/>
      <c r="D365" s="14"/>
      <c r="E365" s="14"/>
      <c r="F365" s="14"/>
      <c r="G365" s="14"/>
      <c r="H365" s="14"/>
      <c r="I365" s="14"/>
      <c r="K365" s="8"/>
    </row>
    <row r="366" spans="1:11" ht="65.25" customHeight="1">
      <c r="A366" s="14"/>
      <c r="B366" s="14"/>
      <c r="C366" s="8"/>
      <c r="D366" s="14"/>
      <c r="E366" s="14"/>
      <c r="F366" s="14"/>
      <c r="G366" s="14"/>
      <c r="H366" s="14"/>
      <c r="I366" s="14"/>
      <c r="K366" s="8"/>
    </row>
    <row r="367" spans="1:11" ht="65.25" customHeight="1">
      <c r="A367" s="14"/>
      <c r="B367" s="14"/>
      <c r="C367" s="8"/>
      <c r="D367" s="14"/>
      <c r="E367" s="14"/>
      <c r="F367" s="14"/>
      <c r="G367" s="14"/>
      <c r="H367" s="14"/>
      <c r="I367" s="14"/>
      <c r="K367" s="8"/>
    </row>
    <row r="368" spans="1:11" ht="65.25" customHeight="1">
      <c r="A368" s="14"/>
      <c r="B368" s="14"/>
      <c r="C368" s="8"/>
      <c r="D368" s="14"/>
      <c r="E368" s="14"/>
      <c r="F368" s="14"/>
      <c r="G368" s="14"/>
      <c r="H368" s="14"/>
      <c r="I368" s="14"/>
      <c r="K368" s="8"/>
    </row>
    <row r="369" spans="1:11" ht="65.25" customHeight="1">
      <c r="A369" s="14"/>
      <c r="B369" s="14"/>
      <c r="C369" s="8"/>
      <c r="D369" s="14"/>
      <c r="E369" s="14"/>
      <c r="F369" s="14"/>
      <c r="G369" s="14"/>
      <c r="H369" s="14"/>
      <c r="I369" s="14"/>
      <c r="K369" s="8"/>
    </row>
    <row r="370" spans="1:11" ht="65.25" customHeight="1">
      <c r="A370" s="14"/>
      <c r="B370" s="14"/>
      <c r="C370" s="8"/>
      <c r="D370" s="14"/>
      <c r="E370" s="14"/>
      <c r="F370" s="14"/>
      <c r="G370" s="14"/>
      <c r="H370" s="14"/>
      <c r="I370" s="14"/>
      <c r="K370" s="8"/>
    </row>
    <row r="371" spans="1:11" ht="65.25" customHeight="1">
      <c r="A371" s="14"/>
      <c r="B371" s="14"/>
      <c r="C371" s="8"/>
      <c r="D371" s="14"/>
      <c r="E371" s="14"/>
      <c r="F371" s="14"/>
      <c r="G371" s="14"/>
      <c r="H371" s="14"/>
      <c r="I371" s="14"/>
      <c r="K371" s="8"/>
    </row>
    <row r="372" spans="1:11" ht="65.25" customHeight="1">
      <c r="A372" s="14"/>
      <c r="B372" s="14"/>
      <c r="C372" s="8"/>
      <c r="D372" s="14"/>
      <c r="E372" s="14"/>
      <c r="F372" s="14"/>
      <c r="G372" s="14"/>
      <c r="H372" s="14"/>
      <c r="I372" s="14"/>
      <c r="K372" s="8"/>
    </row>
    <row r="373" spans="1:11" ht="65.25" customHeight="1">
      <c r="A373" s="14"/>
      <c r="B373" s="14"/>
      <c r="C373" s="8"/>
      <c r="D373" s="14"/>
      <c r="E373" s="14"/>
      <c r="F373" s="14"/>
      <c r="G373" s="14"/>
      <c r="H373" s="14"/>
      <c r="I373" s="14"/>
      <c r="K373" s="8"/>
    </row>
    <row r="374" spans="1:11" ht="65.25" customHeight="1">
      <c r="A374" s="14"/>
      <c r="B374" s="14"/>
      <c r="C374" s="8"/>
      <c r="D374" s="14"/>
      <c r="E374" s="14"/>
      <c r="F374" s="14"/>
      <c r="G374" s="14"/>
      <c r="H374" s="14"/>
      <c r="I374" s="14"/>
      <c r="K374" s="8"/>
    </row>
    <row r="375" spans="1:11" ht="65.25" customHeight="1">
      <c r="A375" s="14"/>
      <c r="B375" s="14"/>
      <c r="C375" s="8"/>
      <c r="D375" s="14"/>
      <c r="E375" s="14"/>
      <c r="F375" s="14"/>
      <c r="G375" s="14"/>
      <c r="H375" s="14"/>
      <c r="I375" s="14"/>
      <c r="K375" s="8"/>
    </row>
    <row r="376" spans="1:11" ht="65.25" customHeight="1">
      <c r="A376" s="14"/>
      <c r="B376" s="14"/>
      <c r="C376" s="8"/>
      <c r="D376" s="14"/>
      <c r="E376" s="14"/>
      <c r="F376" s="14"/>
      <c r="G376" s="14"/>
      <c r="H376" s="14"/>
      <c r="I376" s="14"/>
      <c r="K376" s="8"/>
    </row>
    <row r="377" spans="1:11" ht="65.25" customHeight="1">
      <c r="A377" s="14"/>
      <c r="B377" s="14"/>
      <c r="C377" s="8"/>
      <c r="D377" s="14"/>
      <c r="E377" s="14"/>
      <c r="F377" s="15"/>
      <c r="G377" s="15"/>
      <c r="H377" s="15"/>
      <c r="I377" s="14"/>
      <c r="K377" s="8"/>
    </row>
    <row r="378" spans="1:11" ht="65.25" customHeight="1">
      <c r="A378" s="14"/>
      <c r="B378" s="14"/>
      <c r="C378" s="8"/>
      <c r="D378" s="14"/>
      <c r="E378" s="14"/>
      <c r="F378" s="15"/>
      <c r="G378" s="15"/>
      <c r="H378" s="15"/>
      <c r="I378" s="14"/>
      <c r="K378" s="8"/>
    </row>
    <row r="379" spans="1:11" ht="65.25" customHeight="1">
      <c r="A379" s="14"/>
      <c r="B379" s="14"/>
      <c r="C379" s="8"/>
      <c r="D379" s="14"/>
      <c r="E379" s="14"/>
      <c r="F379" s="15"/>
      <c r="G379" s="15"/>
      <c r="H379" s="15"/>
      <c r="I379" s="14"/>
      <c r="K379" s="8"/>
    </row>
    <row r="380" spans="1:11" ht="65.25" customHeight="1">
      <c r="A380" s="14"/>
      <c r="B380" s="14"/>
      <c r="C380" s="8"/>
      <c r="D380" s="14"/>
      <c r="E380" s="14"/>
      <c r="F380" s="15"/>
      <c r="G380" s="15"/>
      <c r="H380" s="15"/>
      <c r="I380" s="14"/>
      <c r="K380" s="8"/>
    </row>
    <row r="381" spans="1:11" ht="65.25" customHeight="1">
      <c r="A381" s="14"/>
      <c r="B381" s="14"/>
      <c r="C381" s="8"/>
      <c r="D381" s="14"/>
      <c r="E381" s="14"/>
      <c r="F381" s="15"/>
      <c r="G381" s="15"/>
      <c r="H381" s="15"/>
      <c r="I381" s="14"/>
      <c r="K381" s="8"/>
    </row>
    <row r="382" spans="1:11" ht="65.25" customHeight="1">
      <c r="A382" s="14"/>
      <c r="B382" s="14"/>
      <c r="C382" s="8"/>
      <c r="D382" s="14"/>
      <c r="E382" s="14"/>
      <c r="F382" s="15"/>
      <c r="G382" s="15"/>
      <c r="H382" s="15"/>
      <c r="I382" s="14"/>
      <c r="K382" s="8"/>
    </row>
    <row r="383" spans="1:11" ht="65.25" customHeight="1">
      <c r="A383" s="14"/>
      <c r="B383" s="14"/>
      <c r="C383" s="8"/>
      <c r="D383" s="14"/>
      <c r="E383" s="14"/>
      <c r="F383" s="15"/>
      <c r="G383" s="15"/>
      <c r="H383" s="15"/>
      <c r="I383" s="14"/>
      <c r="K383" s="8"/>
    </row>
    <row r="384" spans="1:11" ht="65.25" customHeight="1">
      <c r="A384" s="14"/>
      <c r="B384" s="14"/>
      <c r="C384" s="8"/>
      <c r="D384" s="14"/>
      <c r="E384" s="14"/>
      <c r="F384" s="15"/>
      <c r="G384" s="15"/>
      <c r="H384" s="15"/>
      <c r="I384" s="14"/>
      <c r="K384" s="8"/>
    </row>
    <row r="385" spans="1:11" ht="65.25" customHeight="1">
      <c r="A385" s="14"/>
      <c r="B385" s="14"/>
      <c r="C385" s="8"/>
      <c r="D385" s="14"/>
      <c r="E385" s="14"/>
      <c r="F385" s="15"/>
      <c r="G385" s="15"/>
      <c r="H385" s="15"/>
      <c r="I385" s="14"/>
      <c r="K385" s="8"/>
    </row>
    <row r="386" spans="1:11" ht="65.25" customHeight="1">
      <c r="A386" s="14"/>
      <c r="B386" s="14"/>
      <c r="C386" s="8"/>
      <c r="D386" s="14"/>
      <c r="E386" s="14"/>
      <c r="F386" s="15"/>
      <c r="G386" s="15"/>
      <c r="H386" s="15"/>
      <c r="I386" s="14"/>
      <c r="K386" s="8"/>
    </row>
    <row r="387" spans="1:11" ht="65.25" customHeight="1">
      <c r="A387" s="14"/>
      <c r="B387" s="14"/>
      <c r="C387" s="8"/>
      <c r="D387" s="14"/>
      <c r="E387" s="14"/>
      <c r="F387" s="15"/>
      <c r="G387" s="15"/>
      <c r="H387" s="15"/>
      <c r="I387" s="14"/>
      <c r="K387" s="8"/>
    </row>
    <row r="388" spans="1:11" ht="65.25" customHeight="1">
      <c r="A388" s="14"/>
      <c r="B388" s="14"/>
      <c r="C388" s="8"/>
      <c r="D388" s="14"/>
      <c r="E388" s="14"/>
      <c r="F388" s="15"/>
      <c r="G388" s="15"/>
      <c r="H388" s="15"/>
      <c r="I388" s="14"/>
      <c r="K388" s="8"/>
    </row>
    <row r="389" spans="1:11" ht="65.25" customHeight="1">
      <c r="A389" s="14"/>
      <c r="B389" s="14"/>
      <c r="C389" s="8"/>
      <c r="D389" s="14"/>
      <c r="E389" s="14"/>
      <c r="F389" s="15"/>
      <c r="G389" s="15"/>
      <c r="H389" s="15"/>
      <c r="I389" s="14"/>
      <c r="K389" s="8"/>
    </row>
    <row r="390" spans="1:11" ht="65.25" customHeight="1">
      <c r="A390" s="14"/>
      <c r="B390" s="14"/>
      <c r="C390" s="8"/>
      <c r="D390" s="14"/>
      <c r="E390" s="14"/>
      <c r="F390" s="14"/>
      <c r="G390" s="14"/>
      <c r="H390" s="14"/>
      <c r="I390" s="14"/>
      <c r="K390" s="8"/>
    </row>
    <row r="391" spans="1:11" ht="65.25" customHeight="1">
      <c r="A391" s="14"/>
      <c r="B391" s="14"/>
      <c r="C391" s="8"/>
      <c r="D391" s="14"/>
      <c r="E391" s="14"/>
      <c r="F391" s="15"/>
      <c r="G391" s="15"/>
      <c r="H391" s="15"/>
      <c r="I391" s="14"/>
      <c r="K391" s="8"/>
    </row>
    <row r="392" spans="1:11" ht="65.25" customHeight="1">
      <c r="A392" s="14"/>
      <c r="B392" s="14"/>
      <c r="C392" s="8"/>
      <c r="D392" s="14"/>
      <c r="E392" s="14"/>
      <c r="F392" s="15"/>
      <c r="G392" s="15"/>
      <c r="H392" s="15"/>
      <c r="I392" s="14"/>
      <c r="K392" s="8"/>
    </row>
    <row r="393" spans="1:11" ht="65.25" customHeight="1">
      <c r="A393" s="14"/>
      <c r="B393" s="14"/>
      <c r="C393" s="8"/>
      <c r="D393" s="14"/>
      <c r="E393" s="14"/>
      <c r="F393" s="15"/>
      <c r="G393" s="15"/>
      <c r="H393" s="15"/>
      <c r="I393" s="14"/>
      <c r="K393" s="8"/>
    </row>
    <row r="394" spans="1:11" ht="65.25" customHeight="1">
      <c r="A394" s="14"/>
      <c r="B394" s="14"/>
      <c r="C394" s="8"/>
      <c r="D394" s="14"/>
      <c r="E394" s="14"/>
      <c r="F394" s="15"/>
      <c r="G394" s="15"/>
      <c r="H394" s="15"/>
      <c r="I394" s="14"/>
      <c r="K394" s="8"/>
    </row>
    <row r="395" spans="1:11" ht="65.25" customHeight="1">
      <c r="A395" s="14"/>
      <c r="B395" s="14"/>
      <c r="C395" s="8"/>
      <c r="D395" s="14"/>
      <c r="E395" s="14"/>
      <c r="F395" s="15"/>
      <c r="G395" s="15"/>
      <c r="H395" s="15"/>
      <c r="I395" s="14"/>
      <c r="K395" s="8"/>
    </row>
    <row r="396" spans="1:11" ht="65.25" customHeight="1">
      <c r="A396" s="14"/>
      <c r="B396" s="14"/>
      <c r="C396" s="8"/>
      <c r="D396" s="14"/>
      <c r="E396" s="14"/>
      <c r="F396" s="15"/>
      <c r="G396" s="15"/>
      <c r="H396" s="15"/>
      <c r="I396" s="14"/>
      <c r="K396" s="8"/>
    </row>
    <row r="397" spans="1:11" ht="65.25" customHeight="1">
      <c r="A397" s="14"/>
      <c r="B397" s="14"/>
      <c r="C397" s="8"/>
      <c r="D397" s="14"/>
      <c r="E397" s="14"/>
      <c r="F397" s="15"/>
      <c r="G397" s="15"/>
      <c r="H397" s="15"/>
      <c r="I397" s="14"/>
      <c r="K397" s="8"/>
    </row>
    <row r="398" spans="1:11" ht="65.25" customHeight="1">
      <c r="A398" s="14"/>
      <c r="B398" s="14"/>
      <c r="C398" s="8"/>
      <c r="D398" s="14"/>
      <c r="E398" s="14"/>
      <c r="F398" s="15"/>
      <c r="G398" s="15"/>
      <c r="H398" s="15"/>
      <c r="I398" s="14"/>
      <c r="K398" s="8"/>
    </row>
    <row r="399" spans="1:11" ht="65.25" customHeight="1">
      <c r="A399" s="14"/>
      <c r="B399" s="14"/>
      <c r="C399" s="8"/>
      <c r="D399" s="14"/>
      <c r="E399" s="14"/>
      <c r="F399" s="15"/>
      <c r="G399" s="15"/>
      <c r="H399" s="15"/>
      <c r="I399" s="14"/>
      <c r="K399" s="8"/>
    </row>
    <row r="400" spans="1:11" ht="65.25" customHeight="1">
      <c r="A400" s="14"/>
      <c r="B400" s="14"/>
      <c r="C400" s="8"/>
      <c r="D400" s="14"/>
      <c r="E400" s="14"/>
      <c r="F400" s="15"/>
      <c r="G400" s="15"/>
      <c r="H400" s="15"/>
      <c r="I400" s="14"/>
      <c r="K400" s="8"/>
    </row>
    <row r="401" spans="1:11" ht="65.25" customHeight="1">
      <c r="A401" s="14"/>
      <c r="B401" s="14"/>
      <c r="C401" s="8"/>
      <c r="D401" s="14"/>
      <c r="E401" s="14"/>
      <c r="F401" s="15"/>
      <c r="G401" s="15"/>
      <c r="H401" s="15"/>
      <c r="I401" s="14"/>
      <c r="K401" s="8"/>
    </row>
    <row r="402" spans="1:11" ht="65.25" customHeight="1">
      <c r="A402" s="14"/>
      <c r="B402" s="14"/>
      <c r="C402" s="8"/>
      <c r="D402" s="14"/>
      <c r="E402" s="14"/>
      <c r="F402" s="15"/>
      <c r="G402" s="15"/>
      <c r="H402" s="15"/>
      <c r="I402" s="14"/>
      <c r="K402" s="8"/>
    </row>
    <row r="403" spans="1:11" ht="65.25" customHeight="1">
      <c r="A403" s="14"/>
      <c r="B403" s="14"/>
      <c r="C403" s="8"/>
      <c r="D403" s="14"/>
      <c r="E403" s="14"/>
      <c r="F403" s="15"/>
      <c r="G403" s="15"/>
      <c r="H403" s="15"/>
      <c r="I403" s="14"/>
      <c r="K403" s="8"/>
    </row>
    <row r="404" spans="1:11" ht="65.25" customHeight="1">
      <c r="A404" s="14"/>
      <c r="B404" s="14"/>
      <c r="C404" s="8"/>
      <c r="D404" s="14"/>
      <c r="E404" s="14"/>
      <c r="F404" s="15"/>
      <c r="G404" s="15"/>
      <c r="H404" s="15"/>
      <c r="I404" s="14"/>
      <c r="K404" s="8"/>
    </row>
    <row r="405" spans="1:11" ht="65.25" customHeight="1">
      <c r="A405" s="14"/>
      <c r="B405" s="14"/>
      <c r="C405" s="8"/>
      <c r="D405" s="14"/>
      <c r="E405" s="14"/>
      <c r="F405" s="15"/>
      <c r="G405" s="15"/>
      <c r="H405" s="15"/>
      <c r="I405" s="14"/>
      <c r="K405" s="8"/>
    </row>
    <row r="406" spans="1:11" ht="65.25" customHeight="1">
      <c r="A406" s="14"/>
      <c r="B406" s="14"/>
      <c r="C406" s="8"/>
      <c r="D406" s="14"/>
      <c r="E406" s="14"/>
      <c r="F406" s="15"/>
      <c r="G406" s="15"/>
      <c r="H406" s="15"/>
      <c r="I406" s="14"/>
      <c r="K406" s="8"/>
    </row>
    <row r="407" spans="1:11" ht="65.25" customHeight="1">
      <c r="A407" s="14"/>
      <c r="B407" s="14"/>
      <c r="C407" s="8"/>
      <c r="D407" s="14"/>
      <c r="E407" s="14"/>
      <c r="F407" s="15"/>
      <c r="G407" s="15"/>
      <c r="H407" s="15"/>
      <c r="I407" s="14"/>
      <c r="K407" s="8"/>
    </row>
    <row r="408" spans="1:11" ht="65.25" customHeight="1">
      <c r="A408" s="14"/>
      <c r="B408" s="14"/>
      <c r="C408" s="8"/>
      <c r="D408" s="14"/>
      <c r="E408" s="14"/>
      <c r="F408" s="15"/>
      <c r="G408" s="15"/>
      <c r="H408" s="15"/>
      <c r="I408" s="14"/>
      <c r="K408" s="8"/>
    </row>
    <row r="409" spans="1:11" ht="65.25" customHeight="1">
      <c r="A409" s="14"/>
      <c r="B409" s="14"/>
      <c r="C409" s="8"/>
      <c r="D409" s="14"/>
      <c r="E409" s="14"/>
      <c r="F409" s="15"/>
      <c r="G409" s="15"/>
      <c r="H409" s="15"/>
      <c r="I409" s="14"/>
      <c r="K409" s="8"/>
    </row>
    <row r="410" spans="1:11" ht="65.25" customHeight="1">
      <c r="A410" s="14"/>
      <c r="B410" s="14"/>
      <c r="C410" s="8"/>
      <c r="D410" s="14"/>
      <c r="E410" s="14"/>
      <c r="F410" s="15"/>
      <c r="G410" s="15"/>
      <c r="H410" s="15"/>
      <c r="I410" s="14"/>
      <c r="K410" s="8"/>
    </row>
    <row r="411" spans="1:11" ht="65.25" customHeight="1">
      <c r="A411" s="14"/>
      <c r="B411" s="14"/>
      <c r="C411" s="8"/>
      <c r="D411" s="14"/>
      <c r="E411" s="14"/>
      <c r="F411" s="15"/>
      <c r="G411" s="15"/>
      <c r="H411" s="15"/>
      <c r="I411" s="14"/>
      <c r="K411" s="8"/>
    </row>
    <row r="412" spans="1:11" ht="65.25" customHeight="1">
      <c r="A412" s="14"/>
      <c r="B412" s="14"/>
      <c r="C412" s="8"/>
      <c r="D412" s="14"/>
      <c r="E412" s="14"/>
      <c r="F412" s="15"/>
      <c r="G412" s="15"/>
      <c r="H412" s="15"/>
      <c r="I412" s="14"/>
      <c r="K412" s="8"/>
    </row>
    <row r="413" spans="1:11" ht="65.25" customHeight="1">
      <c r="A413" s="14"/>
      <c r="B413" s="14"/>
      <c r="C413" s="8"/>
      <c r="D413" s="14"/>
      <c r="E413" s="14"/>
      <c r="F413" s="15"/>
      <c r="G413" s="15"/>
      <c r="H413" s="15"/>
      <c r="I413" s="14"/>
      <c r="K413" s="8"/>
    </row>
    <row r="414" spans="1:11" ht="65.25" customHeight="1">
      <c r="A414" s="14"/>
      <c r="B414" s="14"/>
      <c r="C414" s="8"/>
      <c r="D414" s="14"/>
      <c r="E414" s="14"/>
      <c r="F414" s="15"/>
      <c r="G414" s="15"/>
      <c r="H414" s="15"/>
      <c r="I414" s="14"/>
      <c r="K414" s="8"/>
    </row>
    <row r="415" spans="1:11" ht="65.25" customHeight="1">
      <c r="A415" s="14"/>
      <c r="B415" s="14"/>
      <c r="C415" s="8"/>
      <c r="D415" s="14"/>
      <c r="E415" s="14"/>
      <c r="F415" s="15"/>
      <c r="G415" s="15"/>
      <c r="H415" s="15"/>
      <c r="I415" s="14"/>
      <c r="K415" s="8"/>
    </row>
    <row r="416" spans="1:11" ht="65.25" customHeight="1">
      <c r="A416" s="14"/>
      <c r="B416" s="14"/>
      <c r="C416" s="8"/>
      <c r="D416" s="14"/>
      <c r="E416" s="14"/>
      <c r="F416" s="15"/>
      <c r="G416" s="15"/>
      <c r="H416" s="15"/>
      <c r="I416" s="14"/>
      <c r="K416" s="8"/>
    </row>
    <row r="417" spans="1:11" ht="65.25" customHeight="1">
      <c r="A417" s="14"/>
      <c r="B417" s="14"/>
      <c r="C417" s="8"/>
      <c r="D417" s="14"/>
      <c r="E417" s="14"/>
      <c r="F417" s="14"/>
      <c r="G417" s="14"/>
      <c r="H417" s="14"/>
      <c r="I417" s="14"/>
      <c r="K417" s="8"/>
    </row>
    <row r="418" spans="1:11" ht="65.25" customHeight="1">
      <c r="A418" s="14"/>
      <c r="B418" s="14"/>
      <c r="C418" s="8"/>
      <c r="D418" s="14"/>
      <c r="E418" s="14"/>
      <c r="F418" s="14"/>
      <c r="G418" s="14"/>
      <c r="H418" s="14"/>
      <c r="I418" s="14"/>
      <c r="K418" s="8"/>
    </row>
    <row r="419" spans="1:11" ht="65.25" customHeight="1">
      <c r="A419" s="14"/>
      <c r="B419" s="14"/>
      <c r="C419" s="8"/>
      <c r="D419" s="14"/>
      <c r="E419" s="14"/>
      <c r="F419" s="16"/>
      <c r="G419" s="14"/>
      <c r="H419" s="14"/>
      <c r="I419" s="14"/>
      <c r="K419" s="8"/>
    </row>
    <row r="420" spans="1:11" ht="65.25" customHeight="1">
      <c r="A420" s="14"/>
      <c r="B420" s="14"/>
      <c r="C420" s="8"/>
      <c r="D420" s="14"/>
      <c r="E420" s="14"/>
      <c r="F420" s="14"/>
      <c r="G420" s="14"/>
      <c r="H420" s="14"/>
      <c r="I420" s="14"/>
      <c r="K420" s="8"/>
    </row>
    <row r="421" spans="1:11" ht="65.25" customHeight="1">
      <c r="A421" s="14"/>
      <c r="B421" s="14"/>
      <c r="C421" s="8"/>
      <c r="D421" s="14"/>
      <c r="E421" s="14"/>
      <c r="F421" s="14"/>
      <c r="G421" s="14"/>
      <c r="H421" s="14"/>
      <c r="I421" s="14"/>
      <c r="K421" s="8"/>
    </row>
    <row r="422" spans="1:11" ht="65.25" customHeight="1">
      <c r="A422" s="14"/>
      <c r="B422" s="14"/>
      <c r="C422" s="8"/>
      <c r="D422" s="14"/>
      <c r="E422" s="14"/>
      <c r="F422" s="14"/>
      <c r="G422" s="14"/>
      <c r="H422" s="14"/>
      <c r="I422" s="14"/>
      <c r="K422" s="8"/>
    </row>
    <row r="423" spans="1:11" ht="65.25" customHeight="1">
      <c r="A423" s="14"/>
      <c r="B423" s="14"/>
      <c r="C423" s="8"/>
      <c r="D423" s="14"/>
      <c r="E423" s="14"/>
      <c r="F423" s="14"/>
      <c r="G423" s="14"/>
      <c r="H423" s="14"/>
      <c r="I423" s="14"/>
      <c r="K423" s="8"/>
    </row>
    <row r="424" spans="1:11" ht="65.25" customHeight="1">
      <c r="A424" s="14"/>
      <c r="B424" s="14"/>
      <c r="C424" s="8"/>
      <c r="D424" s="14"/>
      <c r="E424" s="14"/>
      <c r="F424" s="14"/>
      <c r="G424" s="14"/>
      <c r="H424" s="14"/>
      <c r="I424" s="14"/>
      <c r="K424" s="8"/>
    </row>
    <row r="425" spans="1:11" ht="65.25" customHeight="1">
      <c r="A425" s="14"/>
      <c r="B425" s="14"/>
      <c r="C425" s="8"/>
      <c r="D425" s="14"/>
      <c r="E425" s="14"/>
      <c r="F425" s="14"/>
      <c r="G425" s="14"/>
      <c r="H425" s="14"/>
      <c r="I425" s="14"/>
      <c r="K425" s="8"/>
    </row>
    <row r="426" spans="1:11" ht="65.25" customHeight="1">
      <c r="A426" s="14"/>
      <c r="B426" s="14"/>
      <c r="C426" s="8"/>
      <c r="D426" s="14"/>
      <c r="E426" s="14"/>
      <c r="F426" s="14"/>
      <c r="G426" s="14"/>
      <c r="H426" s="14"/>
      <c r="I426" s="14"/>
      <c r="K426" s="8"/>
    </row>
    <row r="427" spans="1:11" ht="65.25" customHeight="1">
      <c r="A427" s="14"/>
      <c r="B427" s="14"/>
      <c r="C427" s="8"/>
      <c r="D427" s="14"/>
      <c r="E427" s="14"/>
      <c r="F427" s="14"/>
      <c r="G427" s="14"/>
      <c r="H427" s="14"/>
      <c r="I427" s="14"/>
      <c r="K427" s="8"/>
    </row>
    <row r="428" spans="1:11" ht="65.25" customHeight="1">
      <c r="A428" s="14"/>
      <c r="B428" s="14"/>
      <c r="C428" s="8"/>
      <c r="D428" s="14"/>
      <c r="E428" s="14"/>
      <c r="F428" s="14"/>
      <c r="G428" s="14"/>
      <c r="H428" s="14"/>
      <c r="I428" s="14"/>
      <c r="K428" s="8"/>
    </row>
  </sheetData>
  <autoFilter ref="A1:K111" xr:uid="{00000000-0009-0000-0000-000001000000}">
    <filterColumn colId="0">
      <filters>
        <filter val="SREST27"/>
      </filters>
    </filterColumn>
    <sortState xmlns:xlrd2="http://schemas.microsoft.com/office/spreadsheetml/2017/richdata2" ref="A2:K111">
      <sortCondition ref="B1:B102"/>
    </sortState>
  </autoFilter>
  <mergeCells count="1">
    <mergeCell ref="F37:H37"/>
  </mergeCells>
  <phoneticPr fontId="25" type="noConversion"/>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processos!$A$2:$A$18</xm:f>
          </x14:formula1>
          <xm:sqref>A200:A2299</xm:sqref>
        </x14:dataValidation>
        <x14:dataValidation type="list" allowBlank="1" showInputMessage="1" showErrorMessage="1" xr:uid="{95302A47-E98B-4CBC-8DD1-910EC0849278}">
          <x14:formula1>
            <xm:f>processos!$A$2:$A$22</xm:f>
          </x14:formula1>
          <xm:sqref>A2:A199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tabColor theme="5"/>
  </sheetPr>
  <dimension ref="A1:S14"/>
  <sheetViews>
    <sheetView zoomScale="70" zoomScaleNormal="70" workbookViewId="0">
      <selection activeCell="H14" sqref="H14"/>
    </sheetView>
  </sheetViews>
  <sheetFormatPr defaultColWidth="11.42578125" defaultRowHeight="15"/>
  <cols>
    <col min="1" max="1" width="6.42578125" customWidth="1"/>
    <col min="2" max="2" width="51.140625" customWidth="1"/>
    <col min="3" max="4" width="11.42578125" style="11"/>
    <col min="5" max="5" width="12" style="11" bestFit="1" customWidth="1"/>
    <col min="6" max="13" width="11.42578125" style="11"/>
    <col min="14" max="14" width="83.85546875" customWidth="1"/>
  </cols>
  <sheetData>
    <row r="1" spans="1:19" s="5" customFormat="1" ht="69.75" customHeight="1">
      <c r="A1" s="352" t="s">
        <v>614</v>
      </c>
      <c r="B1" s="352"/>
      <c r="C1" s="352"/>
      <c r="D1" s="352"/>
      <c r="E1" s="352"/>
      <c r="F1" s="352"/>
      <c r="G1" s="352"/>
      <c r="H1" s="352"/>
      <c r="I1" s="352"/>
      <c r="J1" s="352"/>
      <c r="K1" s="352"/>
      <c r="L1" s="352"/>
      <c r="M1" s="352"/>
      <c r="N1" s="352"/>
    </row>
    <row r="2" spans="1:19" s="24" customFormat="1" ht="15.75">
      <c r="A2" s="56"/>
      <c r="B2" s="55"/>
      <c r="C2" s="56"/>
      <c r="D2" s="56"/>
      <c r="E2" s="56"/>
      <c r="F2" s="56"/>
      <c r="G2" s="56"/>
      <c r="H2" s="56"/>
      <c r="I2" s="56"/>
      <c r="J2" s="56"/>
      <c r="K2" s="56"/>
      <c r="L2" s="56"/>
      <c r="M2" s="56"/>
      <c r="N2" s="54"/>
    </row>
    <row r="3" spans="1:19" s="24" customFormat="1" ht="15.75">
      <c r="A3" s="56"/>
      <c r="B3" s="55"/>
      <c r="C3" s="56"/>
      <c r="D3" s="56"/>
      <c r="E3" s="56"/>
      <c r="F3" s="56"/>
      <c r="G3" s="56"/>
      <c r="H3" s="56"/>
      <c r="I3" s="56"/>
      <c r="J3" s="56"/>
      <c r="K3" s="56"/>
      <c r="L3" s="56"/>
      <c r="M3" s="56"/>
      <c r="N3" s="54"/>
    </row>
    <row r="4" spans="1:19" s="48" customFormat="1" ht="15.75">
      <c r="A4" s="47" t="s">
        <v>22</v>
      </c>
      <c r="B4" s="47" t="s">
        <v>23</v>
      </c>
      <c r="C4" s="47" t="s">
        <v>520</v>
      </c>
      <c r="D4" s="47" t="s">
        <v>521</v>
      </c>
      <c r="E4" s="47" t="s">
        <v>522</v>
      </c>
      <c r="F4" s="47" t="s">
        <v>26</v>
      </c>
      <c r="G4" s="47" t="s">
        <v>27</v>
      </c>
      <c r="H4" s="47" t="s">
        <v>28</v>
      </c>
      <c r="I4" s="98" t="s">
        <v>525</v>
      </c>
      <c r="J4" s="375" t="s">
        <v>526</v>
      </c>
      <c r="K4" s="377"/>
      <c r="L4" s="375" t="s">
        <v>527</v>
      </c>
      <c r="M4" s="377"/>
      <c r="N4" s="47" t="s">
        <v>552</v>
      </c>
      <c r="Q4" s="49"/>
      <c r="R4" s="49"/>
      <c r="S4" s="49"/>
    </row>
    <row r="5" spans="1:19" s="8" customFormat="1" ht="54" customHeight="1">
      <c r="A5" s="37" t="s">
        <v>67</v>
      </c>
      <c r="B5" s="38" t="s">
        <v>68</v>
      </c>
      <c r="C5" s="37" t="s">
        <v>311</v>
      </c>
      <c r="D5" s="37" t="s">
        <v>42</v>
      </c>
      <c r="E5" s="37" t="s">
        <v>34</v>
      </c>
      <c r="F5" s="37" t="s">
        <v>70</v>
      </c>
      <c r="G5" s="37" t="s">
        <v>71</v>
      </c>
      <c r="H5" s="37" t="s">
        <v>72</v>
      </c>
      <c r="I5" s="95">
        <v>0.96760000000000002</v>
      </c>
      <c r="J5" s="423">
        <f>+[1]GIRM22!$L$5</f>
        <v>0.97</v>
      </c>
      <c r="K5" s="423"/>
      <c r="L5" s="424">
        <f>[21]Hoja1!$L$6</f>
        <v>0.97629999999999995</v>
      </c>
      <c r="M5" s="425"/>
      <c r="N5" s="61">
        <f>+[22]Hoja1!$N$6</f>
        <v>0</v>
      </c>
    </row>
    <row r="6" spans="1:19" s="8" customFormat="1" ht="54" customHeight="1">
      <c r="A6" s="37" t="s">
        <v>75</v>
      </c>
      <c r="B6" s="38" t="s">
        <v>76</v>
      </c>
      <c r="C6" s="37" t="s">
        <v>311</v>
      </c>
      <c r="D6" s="37" t="s">
        <v>33</v>
      </c>
      <c r="E6" s="37" t="s">
        <v>34</v>
      </c>
      <c r="F6" s="37" t="s">
        <v>77</v>
      </c>
      <c r="G6" s="81" t="s">
        <v>78</v>
      </c>
      <c r="H6" s="37" t="s">
        <v>171</v>
      </c>
      <c r="I6" s="95">
        <v>8.52</v>
      </c>
      <c r="J6" s="419">
        <f>AVERAGE('INDICADORS SECUNDARIS'!K27:K28,'INDICADORS SECUNDARIS'!K30:K36,'INDICADORS SECUNDARIS'!K37,'INDICADORS SECUNDARIS'!K42:K47,'INDICADORS SECUNDARIS'!K48:K49)</f>
        <v>8.206666666666667</v>
      </c>
      <c r="K6" s="420"/>
      <c r="L6" s="419">
        <f>[21]Hoja1!$L$4</f>
        <v>8.388416666666668</v>
      </c>
      <c r="M6" s="420"/>
      <c r="N6" s="38">
        <f>+[22]Hoja1!$N$4</f>
        <v>0</v>
      </c>
    </row>
    <row r="7" spans="1:19" s="8" customFormat="1" ht="54" customHeight="1">
      <c r="A7" s="37" t="s">
        <v>80</v>
      </c>
      <c r="B7" s="38" t="s">
        <v>81</v>
      </c>
      <c r="C7" s="37" t="s">
        <v>311</v>
      </c>
      <c r="D7" s="37" t="s">
        <v>33</v>
      </c>
      <c r="E7" s="37" t="s">
        <v>34</v>
      </c>
      <c r="F7" s="37" t="s">
        <v>77</v>
      </c>
      <c r="G7" s="81" t="s">
        <v>78</v>
      </c>
      <c r="H7" s="37" t="s">
        <v>171</v>
      </c>
      <c r="I7" s="95">
        <v>8.2200000000000006</v>
      </c>
      <c r="J7" s="385">
        <f>AVERAGE('INDICADORS SECUNDARIS'!K53:K57,'INDICADORS SECUNDARIS'!K59:K60,'INDICADORS SECUNDARIS'!K63:K64,'INDICADORS SECUNDARIS'!K68:K72)</f>
        <v>8.014285714285716</v>
      </c>
      <c r="K7" s="390"/>
      <c r="L7" s="385">
        <f>+[22]Hoja1!$L$5</f>
        <v>7.3338333333333328</v>
      </c>
      <c r="M7" s="390"/>
      <c r="N7" s="38">
        <f>+[22]Hoja1!$N$5</f>
        <v>0</v>
      </c>
    </row>
    <row r="8" spans="1:19" s="8" customFormat="1" ht="54" customHeight="1">
      <c r="A8" s="37" t="s">
        <v>113</v>
      </c>
      <c r="B8" s="38" t="s">
        <v>114</v>
      </c>
      <c r="C8" s="37" t="s">
        <v>311</v>
      </c>
      <c r="D8" s="37" t="s">
        <v>42</v>
      </c>
      <c r="E8" s="37" t="s">
        <v>69</v>
      </c>
      <c r="F8" s="52" t="s">
        <v>70</v>
      </c>
      <c r="G8" s="37" t="s">
        <v>71</v>
      </c>
      <c r="H8" s="37" t="s">
        <v>72</v>
      </c>
      <c r="I8" s="95" t="s">
        <v>530</v>
      </c>
      <c r="J8" s="64" t="s">
        <v>615</v>
      </c>
      <c r="K8" s="64">
        <f>+[1]GIRM22!$M$8</f>
        <v>1</v>
      </c>
      <c r="L8" s="277">
        <f>+[22]Hoja1!$L$7</f>
        <v>1</v>
      </c>
      <c r="M8" s="277">
        <f>[21]Hoja1!$M$7</f>
        <v>1</v>
      </c>
      <c r="N8" s="61">
        <f>+[22]Hoja1!$N$7</f>
        <v>0</v>
      </c>
    </row>
    <row r="9" spans="1:19" s="8" customFormat="1" ht="51.75" customHeight="1">
      <c r="A9" s="37" t="s">
        <v>116</v>
      </c>
      <c r="B9" s="38" t="s">
        <v>117</v>
      </c>
      <c r="C9" s="37" t="s">
        <v>311</v>
      </c>
      <c r="D9" s="37" t="s">
        <v>42</v>
      </c>
      <c r="E9" s="37" t="s">
        <v>34</v>
      </c>
      <c r="F9" s="52" t="s">
        <v>70</v>
      </c>
      <c r="G9" s="37" t="s">
        <v>71</v>
      </c>
      <c r="H9" s="37" t="s">
        <v>72</v>
      </c>
      <c r="I9" s="95" t="s">
        <v>530</v>
      </c>
      <c r="J9" s="421">
        <f>+[1]GIRM22!$L$9</f>
        <v>1</v>
      </c>
      <c r="K9" s="422"/>
      <c r="L9" s="426">
        <f>+[22]Hoja1!$L$8</f>
        <v>1</v>
      </c>
      <c r="M9" s="427"/>
      <c r="N9" s="38">
        <f>+[22]Hoja1!$N$8</f>
        <v>0</v>
      </c>
    </row>
    <row r="10" spans="1:19">
      <c r="A10" s="11"/>
      <c r="B10" s="11"/>
      <c r="N10" s="11"/>
    </row>
    <row r="11" spans="1:19">
      <c r="A11" s="11"/>
      <c r="B11" s="11"/>
      <c r="N11" s="11"/>
    </row>
    <row r="12" spans="1:19">
      <c r="A12" s="11"/>
      <c r="B12" s="11"/>
      <c r="N12" s="11"/>
    </row>
    <row r="13" spans="1:19">
      <c r="A13" s="11"/>
      <c r="B13" s="11"/>
      <c r="E13" s="95"/>
      <c r="N13" s="11"/>
    </row>
    <row r="14" spans="1:19">
      <c r="A14" s="11"/>
      <c r="B14" s="11"/>
      <c r="N14" s="11"/>
    </row>
  </sheetData>
  <mergeCells count="11">
    <mergeCell ref="J6:K6"/>
    <mergeCell ref="J7:K7"/>
    <mergeCell ref="J9:K9"/>
    <mergeCell ref="A1:N1"/>
    <mergeCell ref="J4:K4"/>
    <mergeCell ref="J5:K5"/>
    <mergeCell ref="L4:M4"/>
    <mergeCell ref="L5:M5"/>
    <mergeCell ref="L6:M6"/>
    <mergeCell ref="L7:M7"/>
    <mergeCell ref="L9:M9"/>
  </mergeCells>
  <conditionalFormatting sqref="E13">
    <cfRule type="cellIs" dxfId="93" priority="25" operator="equal">
      <formula>"nd"</formula>
    </cfRule>
    <cfRule type="containsBlanks" dxfId="92" priority="26">
      <formula>LEN(TRIM(E13))=0</formula>
    </cfRule>
    <cfRule type="cellIs" dxfId="91" priority="27" operator="greaterThanOrEqual">
      <formula>0.9</formula>
    </cfRule>
    <cfRule type="cellIs" dxfId="90" priority="28" operator="between">
      <formula>0.9</formula>
      <formula>0.8</formula>
    </cfRule>
    <cfRule type="cellIs" dxfId="89" priority="29" operator="lessThan">
      <formula>0.8</formula>
    </cfRule>
  </conditionalFormatting>
  <conditionalFormatting sqref="I5:L5 I6:M9">
    <cfRule type="containsText" dxfId="88" priority="1" operator="containsText" text="x">
      <formula>NOT(ISERROR(SEARCH("x",I5)))</formula>
    </cfRule>
    <cfRule type="cellIs" dxfId="87" priority="2" operator="equal">
      <formula>"nd"</formula>
    </cfRule>
    <cfRule type="containsBlanks" dxfId="86" priority="3">
      <formula>LEN(TRIM(I5))=0</formula>
    </cfRule>
  </conditionalFormatting>
  <conditionalFormatting sqref="I5:L5">
    <cfRule type="cellIs" dxfId="85" priority="22" operator="greaterThanOrEqual">
      <formula>0.9</formula>
    </cfRule>
    <cfRule type="cellIs" dxfId="84" priority="23" operator="between">
      <formula>0.9</formula>
      <formula>0.8</formula>
    </cfRule>
    <cfRule type="cellIs" dxfId="83" priority="24" operator="lessThan">
      <formula>0.8</formula>
    </cfRule>
  </conditionalFormatting>
  <conditionalFormatting sqref="I6:M7">
    <cfRule type="cellIs" dxfId="82" priority="12" operator="greaterThanOrEqual">
      <formula>6</formula>
    </cfRule>
    <cfRule type="cellIs" dxfId="81" priority="13" operator="between">
      <formula>5</formula>
      <formula>6</formula>
    </cfRule>
    <cfRule type="cellIs" dxfId="80" priority="14" operator="lessThan">
      <formula>5</formula>
    </cfRule>
  </conditionalFormatting>
  <conditionalFormatting sqref="I8:M9">
    <cfRule type="cellIs" dxfId="79" priority="4" operator="greaterThanOrEqual">
      <formula>0.9</formula>
    </cfRule>
    <cfRule type="cellIs" dxfId="78" priority="5" operator="between">
      <formula>0.9</formula>
      <formula>0.8</formula>
    </cfRule>
    <cfRule type="cellIs" dxfId="77" priority="6" operator="lessThan">
      <formula>0.8</formula>
    </cfRule>
  </conditionalFormatting>
  <conditionalFormatting sqref="N5:N9">
    <cfRule type="cellIs" dxfId="76" priority="106" operator="equal">
      <formula>0</formula>
    </cfRule>
  </conditionalFormatting>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1">
    <tabColor theme="5"/>
  </sheetPr>
  <dimension ref="A1:U32"/>
  <sheetViews>
    <sheetView zoomScaleNormal="100" workbookViewId="0">
      <selection activeCell="B19" sqref="B19"/>
    </sheetView>
  </sheetViews>
  <sheetFormatPr defaultColWidth="11.42578125" defaultRowHeight="15"/>
  <cols>
    <col min="1" max="1" width="6.42578125" customWidth="1"/>
    <col min="2" max="2" width="51.140625" customWidth="1"/>
    <col min="3" max="4" width="11.42578125" style="11"/>
    <col min="5" max="5" width="12" style="11" bestFit="1" customWidth="1"/>
    <col min="6" max="9" width="11.42578125" style="11"/>
    <col min="10" max="15" width="8.42578125" style="11" customWidth="1"/>
    <col min="16" max="16" width="54.42578125" customWidth="1"/>
  </cols>
  <sheetData>
    <row r="1" spans="1:21" s="5" customFormat="1" ht="69.75" customHeight="1">
      <c r="A1" s="352" t="s">
        <v>616</v>
      </c>
      <c r="B1" s="352"/>
      <c r="C1" s="352"/>
      <c r="D1" s="352"/>
      <c r="E1" s="352"/>
      <c r="F1" s="352"/>
      <c r="G1" s="352"/>
      <c r="H1" s="352"/>
      <c r="I1" s="352"/>
      <c r="J1" s="352"/>
      <c r="K1" s="352"/>
      <c r="L1" s="352"/>
      <c r="M1" s="352"/>
      <c r="N1" s="352"/>
      <c r="O1" s="352"/>
      <c r="P1" s="352"/>
    </row>
    <row r="2" spans="1:21" s="24" customFormat="1" ht="15.75">
      <c r="A2" s="56"/>
      <c r="B2" s="55"/>
      <c r="C2" s="56"/>
      <c r="D2" s="56"/>
      <c r="E2" s="56"/>
      <c r="F2" s="56"/>
      <c r="G2" s="56"/>
      <c r="H2" s="56"/>
      <c r="I2" s="56"/>
      <c r="J2" s="56"/>
      <c r="K2" s="56"/>
      <c r="L2" s="56"/>
      <c r="M2" s="56"/>
      <c r="N2" s="56"/>
      <c r="O2" s="56"/>
      <c r="P2" s="54"/>
    </row>
    <row r="3" spans="1:21" s="24" customFormat="1" ht="15.75">
      <c r="A3" s="56"/>
      <c r="B3" s="55"/>
      <c r="C3" s="56"/>
      <c r="D3" s="56"/>
      <c r="E3" s="56"/>
      <c r="F3" s="56"/>
      <c r="G3" s="56"/>
      <c r="H3" s="56"/>
      <c r="I3" s="56"/>
      <c r="J3" s="56"/>
      <c r="K3" s="56"/>
      <c r="L3" s="56"/>
      <c r="M3" s="56"/>
      <c r="N3" s="56"/>
      <c r="O3" s="56"/>
      <c r="P3" s="54"/>
    </row>
    <row r="4" spans="1:21" s="48" customFormat="1" ht="15.75">
      <c r="A4" s="47" t="s">
        <v>22</v>
      </c>
      <c r="B4" s="47" t="s">
        <v>23</v>
      </c>
      <c r="C4" s="47" t="s">
        <v>520</v>
      </c>
      <c r="D4" s="47" t="s">
        <v>521</v>
      </c>
      <c r="E4" s="47" t="s">
        <v>522</v>
      </c>
      <c r="F4" s="47" t="s">
        <v>26</v>
      </c>
      <c r="G4" s="47" t="s">
        <v>27</v>
      </c>
      <c r="H4" s="47" t="s">
        <v>28</v>
      </c>
      <c r="I4" s="47" t="s">
        <v>525</v>
      </c>
      <c r="J4" s="367" t="s">
        <v>526</v>
      </c>
      <c r="K4" s="392"/>
      <c r="L4" s="368"/>
      <c r="M4" s="367" t="s">
        <v>527</v>
      </c>
      <c r="N4" s="392"/>
      <c r="O4" s="368"/>
      <c r="P4" s="47" t="s">
        <v>552</v>
      </c>
      <c r="S4" s="49"/>
      <c r="T4" s="49"/>
      <c r="U4" s="49"/>
    </row>
    <row r="5" spans="1:21" s="48" customFormat="1" ht="55.5" customHeight="1">
      <c r="A5" s="37" t="s">
        <v>174</v>
      </c>
      <c r="B5" s="38" t="s">
        <v>175</v>
      </c>
      <c r="C5" s="37" t="s">
        <v>311</v>
      </c>
      <c r="D5" s="37" t="s">
        <v>42</v>
      </c>
      <c r="E5" s="37" t="s">
        <v>34</v>
      </c>
      <c r="F5" s="37" t="s">
        <v>128</v>
      </c>
      <c r="G5" s="37" t="s">
        <v>176</v>
      </c>
      <c r="H5" s="37" t="s">
        <v>123</v>
      </c>
      <c r="I5" s="155">
        <v>2.69E-2</v>
      </c>
      <c r="J5" s="428">
        <f>+[1]GREC25!$L$5</f>
        <v>0</v>
      </c>
      <c r="K5" s="429"/>
      <c r="L5" s="430"/>
      <c r="M5" s="428">
        <f>+[23]Hoja1!$M$4</f>
        <v>4.0599999999999997E-2</v>
      </c>
      <c r="N5" s="429"/>
      <c r="O5" s="430"/>
      <c r="P5" s="47"/>
      <c r="S5" s="49"/>
      <c r="T5" s="49"/>
      <c r="U5" s="49"/>
    </row>
    <row r="6" spans="1:21" s="48" customFormat="1" ht="55.5" customHeight="1">
      <c r="A6" s="37" t="s">
        <v>179</v>
      </c>
      <c r="B6" s="38" t="s">
        <v>180</v>
      </c>
      <c r="C6" s="37" t="s">
        <v>311</v>
      </c>
      <c r="D6" s="37" t="s">
        <v>104</v>
      </c>
      <c r="E6" s="37" t="s">
        <v>43</v>
      </c>
      <c r="F6" s="37">
        <v>1</v>
      </c>
      <c r="G6" s="37" t="s">
        <v>99</v>
      </c>
      <c r="H6" s="78" t="s">
        <v>617</v>
      </c>
      <c r="I6" s="155" t="s">
        <v>530</v>
      </c>
      <c r="J6" s="113">
        <f>21/14</f>
        <v>1.5</v>
      </c>
      <c r="K6" s="47">
        <v>1</v>
      </c>
      <c r="L6" s="47">
        <v>1</v>
      </c>
      <c r="M6" s="113">
        <v>1</v>
      </c>
      <c r="N6" s="47">
        <f>+[23]Hoja1!$N$5</f>
        <v>1</v>
      </c>
      <c r="O6" s="47">
        <f>+[23]Hoja1!$O$5</f>
        <v>1</v>
      </c>
      <c r="P6" s="61"/>
      <c r="S6" s="49"/>
      <c r="T6" s="49"/>
      <c r="U6" s="49"/>
    </row>
    <row r="7" spans="1:21">
      <c r="C7"/>
      <c r="D7"/>
      <c r="E7"/>
      <c r="F7"/>
      <c r="G7"/>
      <c r="H7"/>
      <c r="I7"/>
      <c r="J7"/>
      <c r="K7"/>
      <c r="L7"/>
      <c r="M7"/>
      <c r="N7"/>
      <c r="O7"/>
    </row>
    <row r="8" spans="1:21">
      <c r="C8"/>
      <c r="D8"/>
      <c r="E8"/>
      <c r="F8"/>
      <c r="G8"/>
      <c r="H8"/>
      <c r="I8"/>
      <c r="J8"/>
      <c r="K8"/>
      <c r="L8"/>
      <c r="M8"/>
      <c r="N8"/>
      <c r="O8"/>
    </row>
    <row r="9" spans="1:21">
      <c r="C9"/>
      <c r="D9"/>
      <c r="E9"/>
      <c r="F9"/>
      <c r="G9"/>
      <c r="H9"/>
      <c r="I9"/>
      <c r="J9"/>
      <c r="K9"/>
      <c r="L9"/>
      <c r="M9"/>
      <c r="N9"/>
      <c r="O9"/>
    </row>
    <row r="10" spans="1:21">
      <c r="C10"/>
      <c r="D10"/>
      <c r="E10"/>
      <c r="F10"/>
      <c r="G10"/>
      <c r="H10"/>
      <c r="I10"/>
      <c r="J10"/>
      <c r="K10"/>
      <c r="L10"/>
      <c r="M10"/>
      <c r="N10"/>
      <c r="O10"/>
    </row>
    <row r="11" spans="1:21">
      <c r="C11"/>
      <c r="D11"/>
      <c r="E11"/>
      <c r="F11"/>
      <c r="G11"/>
      <c r="H11"/>
      <c r="I11"/>
      <c r="J11"/>
      <c r="K11"/>
      <c r="L11"/>
      <c r="M11"/>
      <c r="N11"/>
      <c r="O11"/>
    </row>
    <row r="12" spans="1:21">
      <c r="C12"/>
      <c r="D12"/>
      <c r="E12"/>
      <c r="F12"/>
      <c r="G12"/>
      <c r="H12"/>
      <c r="I12"/>
      <c r="J12"/>
      <c r="K12"/>
      <c r="L12"/>
      <c r="M12"/>
      <c r="N12"/>
      <c r="O12"/>
    </row>
    <row r="13" spans="1:21">
      <c r="A13" s="11"/>
    </row>
    <row r="14" spans="1:21">
      <c r="A14" s="11"/>
    </row>
    <row r="15" spans="1:21">
      <c r="A15" s="11"/>
    </row>
    <row r="16" spans="1:21">
      <c r="A16" s="11"/>
    </row>
    <row r="17" spans="1:1">
      <c r="A17" s="11"/>
    </row>
    <row r="18" spans="1:1">
      <c r="A18" s="11"/>
    </row>
    <row r="19" spans="1:1">
      <c r="A19" s="11"/>
    </row>
    <row r="20" spans="1:1">
      <c r="A20" s="11"/>
    </row>
    <row r="21" spans="1:1">
      <c r="A21" s="11"/>
    </row>
    <row r="22" spans="1:1">
      <c r="A22" s="11"/>
    </row>
    <row r="23" spans="1:1">
      <c r="A23" s="11"/>
    </row>
    <row r="24" spans="1:1">
      <c r="A24" s="11"/>
    </row>
    <row r="25" spans="1:1">
      <c r="A25" s="11"/>
    </row>
    <row r="26" spans="1:1">
      <c r="A26" s="11"/>
    </row>
    <row r="27" spans="1:1">
      <c r="A27" s="11"/>
    </row>
    <row r="28" spans="1:1">
      <c r="A28" s="11"/>
    </row>
    <row r="29" spans="1:1">
      <c r="A29" s="11"/>
    </row>
    <row r="30" spans="1:1">
      <c r="A30" s="11"/>
    </row>
    <row r="31" spans="1:1">
      <c r="A31" s="11"/>
    </row>
    <row r="32" spans="1:1">
      <c r="A32" s="11"/>
    </row>
  </sheetData>
  <mergeCells count="5">
    <mergeCell ref="A1:P1"/>
    <mergeCell ref="J4:L4"/>
    <mergeCell ref="J5:L5"/>
    <mergeCell ref="M4:O4"/>
    <mergeCell ref="M5:O5"/>
  </mergeCells>
  <conditionalFormatting sqref="I5:O5">
    <cfRule type="cellIs" dxfId="75" priority="7" operator="between">
      <formula>0.05</formula>
      <formula>0.15</formula>
    </cfRule>
    <cfRule type="cellIs" dxfId="74" priority="8" operator="greaterThan">
      <formula>0.15</formula>
    </cfRule>
    <cfRule type="cellIs" dxfId="73" priority="9" operator="lessThanOrEqual">
      <formula>0.05</formula>
    </cfRule>
  </conditionalFormatting>
  <conditionalFormatting sqref="I5:O6">
    <cfRule type="containsText" dxfId="72" priority="1" operator="containsText" text="x">
      <formula>NOT(ISERROR(SEARCH("x",I5)))</formula>
    </cfRule>
    <cfRule type="containsBlanks" dxfId="71" priority="3">
      <formula>LEN(TRIM(I5))=0</formula>
    </cfRule>
    <cfRule type="cellIs" dxfId="70" priority="4" operator="equal">
      <formula>"nd"</formula>
    </cfRule>
  </conditionalFormatting>
  <conditionalFormatting sqref="I6:O6">
    <cfRule type="cellIs" dxfId="69" priority="5" operator="notEqual">
      <formula>1</formula>
    </cfRule>
    <cfRule type="cellIs" dxfId="68" priority="6" operator="equal">
      <formula>1</formula>
    </cfRule>
  </conditionalFormatting>
  <conditionalFormatting sqref="P6">
    <cfRule type="cellIs" dxfId="67" priority="14" operator="equal">
      <formula>0</formula>
    </cfRule>
  </conditionalFormatting>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2">
    <tabColor theme="5"/>
  </sheetPr>
  <dimension ref="A1:S29"/>
  <sheetViews>
    <sheetView zoomScale="70" zoomScaleNormal="70" workbookViewId="0">
      <selection activeCell="C20" sqref="C20"/>
    </sheetView>
  </sheetViews>
  <sheetFormatPr defaultColWidth="11.42578125" defaultRowHeight="15"/>
  <cols>
    <col min="1" max="1" width="6.42578125" customWidth="1"/>
    <col min="2" max="2" width="51.140625" customWidth="1"/>
    <col min="3" max="4" width="11.42578125" style="11"/>
    <col min="5" max="5" width="12" style="11" bestFit="1" customWidth="1"/>
    <col min="6" max="8" width="11.42578125" style="11"/>
    <col min="9" max="13" width="11.28515625" style="11" customWidth="1"/>
    <col min="14" max="14" width="73.28515625" customWidth="1"/>
  </cols>
  <sheetData>
    <row r="1" spans="1:19" s="5" customFormat="1" ht="69.75" customHeight="1">
      <c r="A1" s="352" t="s">
        <v>618</v>
      </c>
      <c r="B1" s="352"/>
      <c r="C1" s="352"/>
      <c r="D1" s="352"/>
      <c r="E1" s="352"/>
      <c r="F1" s="352"/>
      <c r="G1" s="352"/>
      <c r="H1" s="352"/>
      <c r="I1" s="352"/>
      <c r="J1" s="352"/>
      <c r="K1" s="352"/>
      <c r="L1" s="352"/>
      <c r="M1" s="352"/>
      <c r="N1" s="352"/>
    </row>
    <row r="2" spans="1:19" s="24" customFormat="1" ht="15.75">
      <c r="A2" s="56"/>
      <c r="B2" s="55"/>
      <c r="C2" s="56"/>
      <c r="D2" s="56"/>
      <c r="E2" s="56"/>
      <c r="F2" s="56"/>
      <c r="G2" s="56"/>
      <c r="H2" s="56"/>
      <c r="I2" s="56"/>
      <c r="J2" s="56"/>
      <c r="K2" s="56"/>
      <c r="L2" s="56"/>
      <c r="M2" s="56"/>
      <c r="N2" s="54"/>
    </row>
    <row r="3" spans="1:19" s="48" customFormat="1" ht="15.75">
      <c r="A3" s="47" t="s">
        <v>22</v>
      </c>
      <c r="B3" s="47" t="s">
        <v>23</v>
      </c>
      <c r="C3" s="47" t="s">
        <v>520</v>
      </c>
      <c r="D3" s="47" t="s">
        <v>521</v>
      </c>
      <c r="E3" s="47" t="s">
        <v>522</v>
      </c>
      <c r="F3" s="47" t="s">
        <v>26</v>
      </c>
      <c r="G3" s="47" t="s">
        <v>27</v>
      </c>
      <c r="H3" s="47" t="s">
        <v>28</v>
      </c>
      <c r="I3" s="63" t="s">
        <v>525</v>
      </c>
      <c r="J3" s="371" t="s">
        <v>526</v>
      </c>
      <c r="K3" s="372"/>
      <c r="L3" s="393" t="s">
        <v>527</v>
      </c>
      <c r="M3" s="393"/>
      <c r="N3" s="68" t="s">
        <v>552</v>
      </c>
      <c r="Q3" s="49"/>
      <c r="R3" s="49"/>
      <c r="S3" s="49"/>
    </row>
    <row r="4" spans="1:19" s="8" customFormat="1" ht="54" customHeight="1">
      <c r="A4" s="37" t="s">
        <v>119</v>
      </c>
      <c r="B4" s="76" t="s">
        <v>120</v>
      </c>
      <c r="C4" s="75" t="s">
        <v>311</v>
      </c>
      <c r="D4" s="75" t="s">
        <v>42</v>
      </c>
      <c r="E4" s="75" t="s">
        <v>34</v>
      </c>
      <c r="F4" s="75" t="s">
        <v>121</v>
      </c>
      <c r="G4" s="75" t="s">
        <v>122</v>
      </c>
      <c r="H4" s="75" t="s">
        <v>123</v>
      </c>
      <c r="I4" s="155">
        <v>0.1807</v>
      </c>
      <c r="J4" s="290">
        <f>+[1]GLJ26!$L$4</f>
        <v>0.1201</v>
      </c>
      <c r="K4" s="292"/>
      <c r="L4" s="290">
        <f>+[24]Hoja1!$L$5</f>
        <v>9.1700000000000004E-2</v>
      </c>
      <c r="M4" s="292"/>
      <c r="N4" s="103"/>
    </row>
    <row r="5" spans="1:19" s="8" customFormat="1" ht="54" customHeight="1">
      <c r="A5" s="37" t="s">
        <v>126</v>
      </c>
      <c r="B5" s="38" t="s">
        <v>127</v>
      </c>
      <c r="C5" s="37" t="s">
        <v>311</v>
      </c>
      <c r="D5" s="37" t="s">
        <v>42</v>
      </c>
      <c r="E5" s="37" t="s">
        <v>34</v>
      </c>
      <c r="F5" s="37" t="s">
        <v>128</v>
      </c>
      <c r="G5" s="37" t="s">
        <v>129</v>
      </c>
      <c r="H5" s="78" t="s">
        <v>130</v>
      </c>
      <c r="I5" s="155">
        <v>3.2800000000000003E-2</v>
      </c>
      <c r="J5" s="290">
        <f>+[1]GLJ26!$L$5</f>
        <v>2.1299999999999999E-2</v>
      </c>
      <c r="K5" s="292"/>
      <c r="L5" s="290">
        <f>+[24]Hoja1!$L$4</f>
        <v>3.7400000000000003E-2</v>
      </c>
      <c r="M5" s="292"/>
      <c r="N5" s="103"/>
    </row>
    <row r="6" spans="1:19" s="8" customFormat="1" ht="54" customHeight="1">
      <c r="A6" s="37" t="s">
        <v>302</v>
      </c>
      <c r="B6" s="76" t="s">
        <v>303</v>
      </c>
      <c r="C6" s="37" t="s">
        <v>311</v>
      </c>
      <c r="D6" s="37" t="s">
        <v>104</v>
      </c>
      <c r="E6" s="37" t="s">
        <v>69</v>
      </c>
      <c r="F6" s="52" t="s">
        <v>619</v>
      </c>
      <c r="G6" s="52" t="s">
        <v>555</v>
      </c>
      <c r="H6" s="109" t="s">
        <v>334</v>
      </c>
      <c r="I6" s="155" t="s">
        <v>530</v>
      </c>
      <c r="J6" s="67">
        <f>1-(12/13)</f>
        <v>7.6923076923076872E-2</v>
      </c>
      <c r="K6" s="67">
        <f>+[1]GLJ26!$M$6</f>
        <v>0</v>
      </c>
      <c r="L6" s="67">
        <f>+[24]Hoja1!$L$6</f>
        <v>0</v>
      </c>
      <c r="M6" s="67">
        <f>+[24]Hoja1!$M$6</f>
        <v>0</v>
      </c>
      <c r="N6" s="110"/>
    </row>
    <row r="7" spans="1:19" s="8" customFormat="1" ht="54" customHeight="1">
      <c r="A7" s="37" t="s">
        <v>306</v>
      </c>
      <c r="B7" s="38" t="s">
        <v>307</v>
      </c>
      <c r="C7" s="37" t="s">
        <v>311</v>
      </c>
      <c r="D7" s="37" t="s">
        <v>267</v>
      </c>
      <c r="E7" s="37" t="s">
        <v>34</v>
      </c>
      <c r="F7" s="37" t="s">
        <v>268</v>
      </c>
      <c r="G7" s="37" t="s">
        <v>99</v>
      </c>
      <c r="H7" s="37" t="s">
        <v>269</v>
      </c>
      <c r="I7" s="155" t="s">
        <v>530</v>
      </c>
      <c r="J7" s="341" t="s">
        <v>268</v>
      </c>
      <c r="K7" s="343"/>
      <c r="L7" s="290" t="str">
        <f>+[24]Hoja1!$L$7</f>
        <v>SI</v>
      </c>
      <c r="M7" s="343"/>
      <c r="N7" s="66"/>
    </row>
    <row r="8" spans="1:19" s="8" customFormat="1" ht="54" customHeight="1">
      <c r="A8" s="37" t="s">
        <v>465</v>
      </c>
      <c r="B8" s="38" t="s">
        <v>466</v>
      </c>
      <c r="C8" s="37" t="s">
        <v>311</v>
      </c>
      <c r="D8" s="37" t="s">
        <v>42</v>
      </c>
      <c r="E8" s="37" t="s">
        <v>34</v>
      </c>
      <c r="F8" s="37" t="s">
        <v>70</v>
      </c>
      <c r="G8" s="37" t="s">
        <v>71</v>
      </c>
      <c r="H8" s="78" t="s">
        <v>72</v>
      </c>
      <c r="I8" s="95" t="s">
        <v>530</v>
      </c>
      <c r="J8" s="290">
        <f>+[1]GLJ26!$L$8</f>
        <v>0.76470000000000005</v>
      </c>
      <c r="K8" s="292"/>
      <c r="L8" s="290">
        <f>+[24]Hoja1!$L$8</f>
        <v>1</v>
      </c>
      <c r="M8" s="292"/>
      <c r="N8" s="66"/>
    </row>
    <row r="9" spans="1:19">
      <c r="C9"/>
      <c r="D9"/>
      <c r="E9"/>
      <c r="F9"/>
      <c r="G9"/>
      <c r="H9"/>
      <c r="I9"/>
      <c r="J9"/>
      <c r="K9"/>
      <c r="L9"/>
      <c r="M9"/>
    </row>
    <row r="10" spans="1:19">
      <c r="C10"/>
      <c r="D10"/>
      <c r="E10"/>
      <c r="F10"/>
      <c r="G10"/>
      <c r="H10"/>
      <c r="I10"/>
      <c r="J10"/>
      <c r="K10"/>
      <c r="L10"/>
      <c r="M10"/>
    </row>
    <row r="11" spans="1:19">
      <c r="C11"/>
      <c r="D11"/>
      <c r="E11"/>
      <c r="F11"/>
      <c r="G11"/>
      <c r="H11"/>
      <c r="I11"/>
      <c r="J11"/>
      <c r="K11"/>
      <c r="L11"/>
      <c r="M11"/>
    </row>
    <row r="12" spans="1:19">
      <c r="A12" s="11"/>
    </row>
    <row r="13" spans="1:19">
      <c r="A13" s="11"/>
    </row>
    <row r="14" spans="1:19">
      <c r="A14" s="11"/>
    </row>
    <row r="15" spans="1:19">
      <c r="A15" s="11"/>
    </row>
    <row r="16" spans="1:19">
      <c r="A16" s="11"/>
    </row>
    <row r="17" spans="1:1">
      <c r="A17" s="11"/>
    </row>
    <row r="18" spans="1:1">
      <c r="A18" s="11"/>
    </row>
    <row r="19" spans="1:1">
      <c r="A19" s="11"/>
    </row>
    <row r="20" spans="1:1">
      <c r="A20" s="11"/>
    </row>
    <row r="21" spans="1:1">
      <c r="A21" s="11"/>
    </row>
    <row r="22" spans="1:1">
      <c r="A22" s="11"/>
    </row>
    <row r="23" spans="1:1">
      <c r="A23" s="11"/>
    </row>
    <row r="24" spans="1:1">
      <c r="A24" s="11"/>
    </row>
    <row r="25" spans="1:1">
      <c r="A25" s="11"/>
    </row>
    <row r="26" spans="1:1">
      <c r="A26" s="11"/>
    </row>
    <row r="27" spans="1:1">
      <c r="A27" s="11"/>
    </row>
    <row r="28" spans="1:1">
      <c r="A28" s="11"/>
    </row>
    <row r="29" spans="1:1">
      <c r="A29" s="11"/>
    </row>
  </sheetData>
  <mergeCells count="11">
    <mergeCell ref="J8:K8"/>
    <mergeCell ref="A1:N1"/>
    <mergeCell ref="J3:K3"/>
    <mergeCell ref="J4:K4"/>
    <mergeCell ref="J5:K5"/>
    <mergeCell ref="J7:K7"/>
    <mergeCell ref="L3:M3"/>
    <mergeCell ref="L4:M4"/>
    <mergeCell ref="L5:M5"/>
    <mergeCell ref="L7:M7"/>
    <mergeCell ref="L8:M8"/>
  </mergeCells>
  <conditionalFormatting sqref="I4:M4">
    <cfRule type="cellIs" dxfId="66" priority="19" operator="between">
      <formula>0.1</formula>
      <formula>0.15</formula>
    </cfRule>
    <cfRule type="cellIs" dxfId="65" priority="20" operator="greaterThan">
      <formula>0.15</formula>
    </cfRule>
    <cfRule type="cellIs" dxfId="64" priority="21" operator="lessThanOrEqual">
      <formula>0.1</formula>
    </cfRule>
  </conditionalFormatting>
  <conditionalFormatting sqref="I4:M8">
    <cfRule type="containsText" dxfId="63" priority="1" operator="containsText" text="x">
      <formula>NOT(ISERROR(SEARCH("x",I4)))</formula>
    </cfRule>
    <cfRule type="containsBlanks" dxfId="62" priority="2">
      <formula>LEN(TRIM(I4))=0</formula>
    </cfRule>
    <cfRule type="cellIs" dxfId="61" priority="3" operator="equal">
      <formula>"nd"</formula>
    </cfRule>
  </conditionalFormatting>
  <conditionalFormatting sqref="I5:M5">
    <cfRule type="cellIs" dxfId="60" priority="14" operator="between">
      <formula>0.05</formula>
      <formula>0.07</formula>
    </cfRule>
    <cfRule type="cellIs" dxfId="59" priority="15" operator="greaterThan">
      <formula>0.07</formula>
    </cfRule>
    <cfRule type="cellIs" dxfId="58" priority="16" operator="lessThanOrEqual">
      <formula>0.05</formula>
    </cfRule>
  </conditionalFormatting>
  <conditionalFormatting sqref="I6:M6">
    <cfRule type="cellIs" dxfId="57" priority="11" operator="between">
      <formula>0.1</formula>
      <formula>0.2</formula>
    </cfRule>
    <cfRule type="cellIs" dxfId="56" priority="12" operator="greaterThan">
      <formula>0.2</formula>
    </cfRule>
    <cfRule type="cellIs" dxfId="55" priority="13" operator="lessThanOrEqual">
      <formula>0.1</formula>
    </cfRule>
  </conditionalFormatting>
  <conditionalFormatting sqref="I7:M7">
    <cfRule type="containsText" dxfId="54" priority="4" operator="containsText" text="NO">
      <formula>NOT(ISERROR(SEARCH("NO",I7)))</formula>
    </cfRule>
    <cfRule type="containsText" dxfId="53" priority="5" operator="containsText" text="SI">
      <formula>NOT(ISERROR(SEARCH("SI",I7)))</formula>
    </cfRule>
  </conditionalFormatting>
  <conditionalFormatting sqref="I8:M8">
    <cfRule type="cellIs" dxfId="52" priority="8" operator="greaterThanOrEqual">
      <formula>0.9</formula>
    </cfRule>
    <cfRule type="cellIs" dxfId="51" priority="9" operator="between">
      <formula>0.9</formula>
      <formula>0.8</formula>
    </cfRule>
    <cfRule type="cellIs" dxfId="50" priority="10" operator="lessThan">
      <formula>0.8</formula>
    </cfRule>
  </conditionalFormatting>
  <conditionalFormatting sqref="N4:N8">
    <cfRule type="cellIs" dxfId="49" priority="60" operator="equal">
      <formula>0</formula>
    </cfRule>
  </conditionalFormatting>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761E-D82E-4929-9A9B-062DA323AC52}">
  <sheetPr codeName="Hoja23">
    <tabColor theme="5"/>
    <pageSetUpPr fitToPage="1"/>
  </sheetPr>
  <dimension ref="A1:V32"/>
  <sheetViews>
    <sheetView topLeftCell="I6" zoomScale="70" zoomScaleNormal="70" workbookViewId="0">
      <selection activeCell="J7" sqref="J7"/>
    </sheetView>
  </sheetViews>
  <sheetFormatPr defaultColWidth="11.42578125" defaultRowHeight="15"/>
  <cols>
    <col min="1" max="1" width="7.85546875" style="198" customWidth="1"/>
    <col min="2" max="2" width="51.140625" style="198" customWidth="1"/>
    <col min="3" max="4" width="11.42578125" style="199"/>
    <col min="5" max="5" width="12" style="199" bestFit="1" customWidth="1"/>
    <col min="6" max="8" width="11.42578125" style="199"/>
    <col min="9" max="9" width="11" style="199" customWidth="1"/>
    <col min="10" max="10" width="10.28515625" style="199" customWidth="1"/>
    <col min="11" max="12" width="11.28515625" style="199" customWidth="1"/>
    <col min="13" max="16" width="10.5703125" style="199" customWidth="1"/>
    <col min="17" max="17" width="73.28515625" style="198" customWidth="1"/>
    <col min="18" max="16384" width="11.42578125" style="198"/>
  </cols>
  <sheetData>
    <row r="1" spans="1:22" s="175" customFormat="1" ht="69.75" customHeight="1">
      <c r="A1" s="435" t="s">
        <v>620</v>
      </c>
      <c r="B1" s="435"/>
      <c r="C1" s="435"/>
      <c r="D1" s="435"/>
      <c r="E1" s="435"/>
      <c r="F1" s="435"/>
      <c r="G1" s="435"/>
      <c r="H1" s="435"/>
      <c r="I1" s="435"/>
      <c r="J1" s="435"/>
      <c r="K1" s="435"/>
      <c r="L1" s="435"/>
      <c r="M1" s="435"/>
      <c r="N1" s="435"/>
      <c r="O1" s="435"/>
      <c r="P1" s="435"/>
      <c r="Q1" s="435"/>
    </row>
    <row r="2" spans="1:22" s="179" customFormat="1" ht="15.75">
      <c r="A2" s="176"/>
      <c r="B2" s="177"/>
      <c r="C2" s="176"/>
      <c r="D2" s="176"/>
      <c r="E2" s="176"/>
      <c r="F2" s="176"/>
      <c r="G2" s="176"/>
      <c r="H2" s="176"/>
      <c r="I2" s="176"/>
      <c r="J2" s="176"/>
      <c r="K2" s="176"/>
      <c r="L2" s="176"/>
      <c r="M2" s="176"/>
      <c r="N2" s="176"/>
      <c r="O2" s="176"/>
      <c r="P2" s="176"/>
      <c r="Q2" s="178"/>
    </row>
    <row r="3" spans="1:22" s="181" customFormat="1" ht="15.75">
      <c r="A3" s="180" t="s">
        <v>22</v>
      </c>
      <c r="B3" s="180" t="s">
        <v>23</v>
      </c>
      <c r="C3" s="180" t="s">
        <v>520</v>
      </c>
      <c r="D3" s="180" t="s">
        <v>521</v>
      </c>
      <c r="E3" s="180" t="s">
        <v>522</v>
      </c>
      <c r="F3" s="180" t="s">
        <v>26</v>
      </c>
      <c r="G3" s="180" t="s">
        <v>27</v>
      </c>
      <c r="H3" s="180" t="s">
        <v>28</v>
      </c>
      <c r="I3" s="436" t="s">
        <v>525</v>
      </c>
      <c r="J3" s="437"/>
      <c r="K3" s="436" t="s">
        <v>526</v>
      </c>
      <c r="L3" s="438"/>
      <c r="M3" s="437"/>
      <c r="N3" s="443" t="s">
        <v>527</v>
      </c>
      <c r="O3" s="444"/>
      <c r="P3" s="445"/>
      <c r="Q3" s="180" t="s">
        <v>552</v>
      </c>
      <c r="T3" s="182"/>
      <c r="U3" s="182"/>
      <c r="V3" s="182"/>
    </row>
    <row r="4" spans="1:22" s="186" customFormat="1" ht="183.75" customHeight="1">
      <c r="A4" s="183" t="s">
        <v>161</v>
      </c>
      <c r="B4" s="183" t="s">
        <v>621</v>
      </c>
      <c r="C4" s="183" t="s">
        <v>311</v>
      </c>
      <c r="D4" s="183" t="s">
        <v>104</v>
      </c>
      <c r="E4" s="183" t="s">
        <v>69</v>
      </c>
      <c r="F4" s="183" t="s">
        <v>163</v>
      </c>
      <c r="G4" s="183" t="s">
        <v>164</v>
      </c>
      <c r="H4" s="183" t="s">
        <v>165</v>
      </c>
      <c r="I4" s="184">
        <v>9</v>
      </c>
      <c r="J4" s="184">
        <v>5</v>
      </c>
      <c r="K4" s="439">
        <v>3</v>
      </c>
      <c r="L4" s="440"/>
      <c r="M4" s="184">
        <v>2</v>
      </c>
      <c r="N4" s="439">
        <f>+[25]SREST27!$N$4</f>
        <v>6</v>
      </c>
      <c r="O4" s="440"/>
      <c r="P4" s="184">
        <f>+[25]SREST27!$P$4</f>
        <v>15</v>
      </c>
      <c r="Q4" s="283" t="str">
        <f>[25]SREST27!$Q$4</f>
        <v>Durant el primer semestre, s'han detectat 6 desviacions derivades de les analítiques, per a les quals s'han obert informes d'incidència per cadascuna. En el segon semestre, s'han identificat 15 desviacions més a partir de les analítiques mensuals. S'ha posat un èmfasi especial i s'han fet recordatoris constants sobre la importància de la seguretat alimentària, i en els casos més preocupants, s'ha obert una NC. A la formació sobre Bones Pràctiques de Manipulació, realitzada al setembre de 2024, es va dedicar una sessió a revisar les incidències més greus o recurrents del curs 2023/24. Es preveu que aquest indicador disminueixi gràcies a la intervenció del Servei de Qualitat i del Cap de Cuina, amb l'objectiu de millorar les causes de les desviacions mitjançant auditories i el seguiment dels informes d'incidència.</v>
      </c>
    </row>
    <row r="5" spans="1:22" s="186" customFormat="1" ht="54" customHeight="1">
      <c r="A5" s="183" t="s">
        <v>472</v>
      </c>
      <c r="B5" s="183" t="s">
        <v>473</v>
      </c>
      <c r="C5" s="183" t="s">
        <v>311</v>
      </c>
      <c r="D5" s="183" t="s">
        <v>42</v>
      </c>
      <c r="E5" s="183" t="s">
        <v>69</v>
      </c>
      <c r="F5" s="183" t="s">
        <v>474</v>
      </c>
      <c r="G5" s="183" t="s">
        <v>622</v>
      </c>
      <c r="H5" s="183" t="s">
        <v>258</v>
      </c>
      <c r="I5" s="187">
        <v>3.8699999999999998E-2</v>
      </c>
      <c r="J5" s="188">
        <v>3.7000000000000002E-3</v>
      </c>
      <c r="K5" s="441">
        <v>2.7E-2</v>
      </c>
      <c r="L5" s="442"/>
      <c r="M5" s="188">
        <f>+[1]SREST27!$O$5</f>
        <v>1.8200000000000001E-2</v>
      </c>
      <c r="N5" s="441" t="str">
        <f>+[25]SREST27!$N$5</f>
        <v>nd</v>
      </c>
      <c r="O5" s="442"/>
      <c r="P5" s="188">
        <f>+[25]SREST27!$P$5</f>
        <v>0.5</v>
      </c>
      <c r="Q5" s="185" t="str">
        <f>+[25]SREST27!$Q$5</f>
        <v>El 1er Semestre no s'ha realitzat degut a la implantació del TspoonLab</v>
      </c>
    </row>
    <row r="6" spans="1:22" s="186" customFormat="1" ht="54" customHeight="1">
      <c r="A6" s="183" t="s">
        <v>223</v>
      </c>
      <c r="B6" s="183" t="s">
        <v>224</v>
      </c>
      <c r="C6" s="183" t="s">
        <v>311</v>
      </c>
      <c r="D6" s="183" t="s">
        <v>42</v>
      </c>
      <c r="E6" s="183" t="s">
        <v>43</v>
      </c>
      <c r="F6" s="183" t="s">
        <v>70</v>
      </c>
      <c r="G6" s="183" t="s">
        <v>225</v>
      </c>
      <c r="H6" s="183" t="s">
        <v>72</v>
      </c>
      <c r="I6" s="183" t="s">
        <v>530</v>
      </c>
      <c r="J6" s="183" t="s">
        <v>530</v>
      </c>
      <c r="K6" s="189">
        <f>1-(2/798)</f>
        <v>0.99749373433583965</v>
      </c>
      <c r="L6" s="188">
        <f>1-(16/752)</f>
        <v>0.97872340425531912</v>
      </c>
      <c r="M6" s="188">
        <v>1</v>
      </c>
      <c r="N6" s="188">
        <f>+[25]SREST27!$N$6</f>
        <v>1</v>
      </c>
      <c r="O6" s="188">
        <f>+[25]SREST27!$O$6</f>
        <v>0.95</v>
      </c>
      <c r="P6" s="188">
        <f>+[25]SREST27!$P$6</f>
        <v>1</v>
      </c>
      <c r="Q6" s="190"/>
    </row>
    <row r="7" spans="1:22" s="186" customFormat="1" ht="117" customHeight="1">
      <c r="A7" s="183" t="s">
        <v>227</v>
      </c>
      <c r="B7" s="183" t="s">
        <v>228</v>
      </c>
      <c r="C7" s="183" t="s">
        <v>311</v>
      </c>
      <c r="D7" s="183" t="s">
        <v>42</v>
      </c>
      <c r="E7" s="183" t="s">
        <v>43</v>
      </c>
      <c r="F7" s="183" t="s">
        <v>70</v>
      </c>
      <c r="G7" s="183" t="s">
        <v>225</v>
      </c>
      <c r="H7" s="183" t="s">
        <v>72</v>
      </c>
      <c r="I7" s="183" t="s">
        <v>530</v>
      </c>
      <c r="J7" s="183" t="s">
        <v>530</v>
      </c>
      <c r="K7" s="189">
        <v>0</v>
      </c>
      <c r="L7" s="188">
        <f>(23/51)</f>
        <v>0.45098039215686275</v>
      </c>
      <c r="M7" s="188">
        <v>1</v>
      </c>
      <c r="N7" s="188">
        <f>+[25]SREST27!$N$7</f>
        <v>1</v>
      </c>
      <c r="O7" s="188">
        <f>+[25]SREST27!$O$7</f>
        <v>0.95</v>
      </c>
      <c r="P7" s="188">
        <f>+[25]SREST27!$P$7</f>
        <v>0.5</v>
      </c>
      <c r="Q7" s="190" t="str">
        <f>+[25]SREST27!$Q$7</f>
        <v>Durant l'auditoria d'APPCC, es va detectar que els registres d'abatiment no s'estaven completant correctament, ja que només es registraven a les aules pràctiques (Cuina central) i no a les aules tècniques. A la formació sobre Bones Pràctiques de Manipulació, s'ha dedicat un apartat específic per tractar el correcte emplenament del registre d'abatiment i la seva importància. Al llarg del curs 2024/25, es farà un èmfasi especial en assegurar el compliment adequat dels registres d'abatiment.</v>
      </c>
    </row>
    <row r="8" spans="1:22" s="186" customFormat="1" ht="54" customHeight="1">
      <c r="A8" s="183" t="s">
        <v>229</v>
      </c>
      <c r="B8" s="183" t="s">
        <v>230</v>
      </c>
      <c r="C8" s="183" t="s">
        <v>311</v>
      </c>
      <c r="D8" s="183" t="s">
        <v>42</v>
      </c>
      <c r="E8" s="183" t="s">
        <v>43</v>
      </c>
      <c r="F8" s="183" t="s">
        <v>70</v>
      </c>
      <c r="G8" s="183" t="s">
        <v>225</v>
      </c>
      <c r="H8" s="183" t="s">
        <v>72</v>
      </c>
      <c r="I8" s="183" t="s">
        <v>530</v>
      </c>
      <c r="J8" s="183" t="s">
        <v>530</v>
      </c>
      <c r="K8" s="189">
        <v>1</v>
      </c>
      <c r="L8" s="188">
        <v>1</v>
      </c>
      <c r="M8" s="188">
        <v>1</v>
      </c>
      <c r="N8" s="188">
        <f>+[25]SREST27!$N$8</f>
        <v>1</v>
      </c>
      <c r="O8" s="188">
        <f>+[25]SREST27!$O$8</f>
        <v>1</v>
      </c>
      <c r="P8" s="188">
        <f>+[25]SREST27!$P$8</f>
        <v>1</v>
      </c>
      <c r="Q8" s="190"/>
    </row>
    <row r="9" spans="1:22" s="186" customFormat="1" ht="93" customHeight="1">
      <c r="A9" s="183" t="s">
        <v>231</v>
      </c>
      <c r="B9" s="183" t="s">
        <v>232</v>
      </c>
      <c r="C9" s="183" t="s">
        <v>311</v>
      </c>
      <c r="D9" s="183" t="s">
        <v>42</v>
      </c>
      <c r="E9" s="183" t="s">
        <v>43</v>
      </c>
      <c r="F9" s="183" t="s">
        <v>70</v>
      </c>
      <c r="G9" s="183" t="s">
        <v>225</v>
      </c>
      <c r="H9" s="183" t="s">
        <v>72</v>
      </c>
      <c r="I9" s="183" t="s">
        <v>530</v>
      </c>
      <c r="J9" s="183" t="s">
        <v>530</v>
      </c>
      <c r="K9" s="187">
        <f>1-(77/6691)</f>
        <v>0.98849200418472571</v>
      </c>
      <c r="L9" s="188">
        <f>1-(35/7865)</f>
        <v>0.99554990464081372</v>
      </c>
      <c r="M9" s="188">
        <v>1</v>
      </c>
      <c r="N9" s="188">
        <f>+[25]SREST27!$N$9</f>
        <v>1</v>
      </c>
      <c r="O9" s="188">
        <f>+[25]SREST27!$O$9</f>
        <v>0.95</v>
      </c>
      <c r="P9" s="188">
        <f>+[25]SREST27!$P$9</f>
        <v>0.91</v>
      </c>
      <c r="Q9" s="190" t="str">
        <f>+[25]SREST27!$Q$9</f>
        <v>Tot i que els registres d'higiene i neteja es mantenen dins dels paràmetres objectius, s'ha detectat una tendència a la baixa en el seu ompliment. Per aquest motiu, s'ha reforçat a la formació de Bones Pràctiques de Manipulació la importància de completar aquests registres i la seva relació directa amb la seguretat alimentària i el pla d'APPCC.</v>
      </c>
    </row>
    <row r="10" spans="1:22" s="194" customFormat="1" ht="105" customHeight="1">
      <c r="A10" s="183" t="s">
        <v>448</v>
      </c>
      <c r="B10" s="183" t="s">
        <v>449</v>
      </c>
      <c r="C10" s="183" t="s">
        <v>311</v>
      </c>
      <c r="D10" s="183" t="s">
        <v>42</v>
      </c>
      <c r="E10" s="183" t="s">
        <v>43</v>
      </c>
      <c r="F10" s="74">
        <v>1</v>
      </c>
      <c r="G10" s="37" t="s">
        <v>99</v>
      </c>
      <c r="H10" s="37" t="s">
        <v>111</v>
      </c>
      <c r="I10" s="183" t="s">
        <v>530</v>
      </c>
      <c r="J10" s="183" t="s">
        <v>530</v>
      </c>
      <c r="K10" s="191" t="s">
        <v>530</v>
      </c>
      <c r="L10" s="192" t="s">
        <v>530</v>
      </c>
      <c r="M10" s="192">
        <v>1</v>
      </c>
      <c r="N10" s="188">
        <f>+[25]SREST27!$N$10</f>
        <v>0.61</v>
      </c>
      <c r="O10" s="188">
        <f>+[25]SREST27!$O$10</f>
        <v>0.71</v>
      </c>
      <c r="P10" s="188">
        <f>+[25]SREST27!$P$10</f>
        <v>0.85</v>
      </c>
      <c r="Q10" s="193" t="str">
        <f>+[25]SREST27!$Q$10</f>
        <v>Es fan auditories de vida útil secundària i és consciència als docents sobre la importància de posar-la.
T2: Es veu un amillora general a les neveres pràctiques amb la vida secundària, peró encara s'ha de fer recordatoris
T3: Encara hi ha etiquetatges que no estan correctament omplerts, però es percep una progressió que de cara a l'any 24/25 serà mes visible.</v>
      </c>
    </row>
    <row r="11" spans="1:22" ht="120">
      <c r="A11" s="195" t="s">
        <v>272</v>
      </c>
      <c r="B11" s="196" t="s">
        <v>273</v>
      </c>
      <c r="C11" s="196" t="s">
        <v>311</v>
      </c>
      <c r="D11" s="196" t="s">
        <v>42</v>
      </c>
      <c r="E11" s="196" t="s">
        <v>274</v>
      </c>
      <c r="F11" s="197" t="s">
        <v>70</v>
      </c>
      <c r="G11" s="196" t="s">
        <v>71</v>
      </c>
      <c r="H11" s="196" t="s">
        <v>72</v>
      </c>
      <c r="I11" s="183" t="s">
        <v>530</v>
      </c>
      <c r="J11" s="183" t="s">
        <v>530</v>
      </c>
      <c r="K11" s="215" t="s">
        <v>530</v>
      </c>
      <c r="L11" s="192">
        <f>9/13</f>
        <v>0.69230769230769229</v>
      </c>
      <c r="M11" s="192">
        <v>0.5</v>
      </c>
      <c r="N11" s="192">
        <f>+[25]SREST27!$N$11</f>
        <v>0.81</v>
      </c>
      <c r="O11" s="192">
        <f>+[25]SREST27!$O$11</f>
        <v>0.88</v>
      </c>
      <c r="P11" s="192">
        <f>+[25]SREST27!$P$11</f>
        <v>0.89</v>
      </c>
      <c r="Q11" s="193" t="str">
        <f>[25]SREST27!$Q$11</f>
        <v xml:space="preserve">T1: S'esta fent un seguiment exhaustiu setmana. Poc a poc s'està millorant el percentatge d'errors i s'espera que es millori per el T2.
T2: S'ha vist una millora general en la declaració d'al·lèrgens amb la implantació de l'eina Tspoon. Tot i continuar en groc, els errors comencen a ser molt superficials. 
T3: S'ha millorat en un 1% el resultat dels alergens respecte el trimestre passat, doncs es veu una petita progressió. Aixó ha estat degut a que a la zona de carta s'han trobat variis errors que despres s'havien de rectificar. </v>
      </c>
    </row>
    <row r="12" spans="1:22" ht="88.5" customHeight="1">
      <c r="A12" s="195" t="s">
        <v>505</v>
      </c>
      <c r="B12" s="196" t="s">
        <v>506</v>
      </c>
      <c r="C12" s="196" t="s">
        <v>311</v>
      </c>
      <c r="D12" s="196" t="s">
        <v>42</v>
      </c>
      <c r="E12" s="196" t="s">
        <v>69</v>
      </c>
      <c r="F12" s="197" t="s">
        <v>212</v>
      </c>
      <c r="G12" s="196" t="s">
        <v>316</v>
      </c>
      <c r="H12" s="196" t="s">
        <v>263</v>
      </c>
      <c r="I12" s="183" t="str">
        <f>+[25]SREST27!$I$12</f>
        <v>nd</v>
      </c>
      <c r="J12" s="191" t="str">
        <f>+[25]SREST27!$J$12</f>
        <v>nd</v>
      </c>
      <c r="K12" s="431" t="str">
        <f>+[25]SREST27!$K$12</f>
        <v>nd</v>
      </c>
      <c r="L12" s="432"/>
      <c r="M12" s="216" t="str">
        <f>+[25]SREST27!$M$12</f>
        <v>nd</v>
      </c>
      <c r="N12" s="433" t="str">
        <f>+[25]SREST27!$N$12</f>
        <v>nd</v>
      </c>
      <c r="O12" s="434"/>
      <c r="P12" s="217">
        <f>+[25]SREST27!$P$12</f>
        <v>0.95</v>
      </c>
      <c r="Q12" s="214" t="str">
        <f>+[25]SREST27!$Q$12</f>
        <v>S1: A la espera de rebre la planificació completa de la implantació del Tspoon
S2: L'eina Tspoon està gairebé completament implantada a l’escola, amb un 95% de cobertura. Com que és el primer centre de tot el grup a implementar-la, s'ha accelerat el procés per comprovar-ne el funcionament. A nivell de tot el grup CETT, el grau d'implantació és del 68%.</v>
      </c>
    </row>
    <row r="13" spans="1:22">
      <c r="A13" s="199"/>
      <c r="B13" s="199"/>
      <c r="Q13" s="199"/>
    </row>
    <row r="14" spans="1:22">
      <c r="A14" s="199"/>
    </row>
    <row r="15" spans="1:22">
      <c r="A15" s="199"/>
      <c r="Q15" s="199"/>
    </row>
    <row r="16" spans="1:22">
      <c r="A16" s="199"/>
    </row>
    <row r="17" spans="1:1">
      <c r="A17" s="199"/>
    </row>
    <row r="18" spans="1:1">
      <c r="A18" s="199"/>
    </row>
    <row r="19" spans="1:1">
      <c r="A19" s="199"/>
    </row>
    <row r="20" spans="1:1">
      <c r="A20" s="199"/>
    </row>
    <row r="21" spans="1:1">
      <c r="A21" s="199"/>
    </row>
    <row r="22" spans="1:1">
      <c r="A22" s="199"/>
    </row>
    <row r="23" spans="1:1">
      <c r="A23" s="199"/>
    </row>
    <row r="24" spans="1:1">
      <c r="A24" s="199"/>
    </row>
    <row r="25" spans="1:1">
      <c r="A25" s="199"/>
    </row>
    <row r="26" spans="1:1">
      <c r="A26" s="199"/>
    </row>
    <row r="27" spans="1:1">
      <c r="A27" s="199"/>
    </row>
    <row r="28" spans="1:1">
      <c r="A28" s="199"/>
    </row>
    <row r="29" spans="1:1">
      <c r="A29" s="199"/>
    </row>
    <row r="30" spans="1:1">
      <c r="A30" s="199"/>
    </row>
    <row r="31" spans="1:1">
      <c r="A31" s="199"/>
    </row>
    <row r="32" spans="1:1">
      <c r="A32" s="199"/>
    </row>
  </sheetData>
  <mergeCells count="10">
    <mergeCell ref="K12:L12"/>
    <mergeCell ref="N12:O12"/>
    <mergeCell ref="A1:Q1"/>
    <mergeCell ref="I3:J3"/>
    <mergeCell ref="K3:M3"/>
    <mergeCell ref="K4:L4"/>
    <mergeCell ref="K5:L5"/>
    <mergeCell ref="N3:P3"/>
    <mergeCell ref="N5:O5"/>
    <mergeCell ref="N4:O4"/>
  </mergeCells>
  <conditionalFormatting sqref="I4:K4 M4:N4 P4">
    <cfRule type="containsText" dxfId="48" priority="67" operator="containsText" text="nd">
      <formula>NOT(ISERROR(SEARCH("nd",I4)))</formula>
    </cfRule>
    <cfRule type="cellIs" dxfId="47" priority="68" operator="greaterThan">
      <formula>10</formula>
    </cfRule>
    <cfRule type="cellIs" dxfId="46" priority="69" operator="lessThanOrEqual">
      <formula>5</formula>
    </cfRule>
    <cfRule type="cellIs" dxfId="45" priority="70" operator="between">
      <formula>5</formula>
      <formula>10</formula>
    </cfRule>
  </conditionalFormatting>
  <conditionalFormatting sqref="I12:K12 M12:N12 P12">
    <cfRule type="cellIs" dxfId="44" priority="3" operator="equal">
      <formula>"nd"</formula>
    </cfRule>
    <cfRule type="containsText" dxfId="43" priority="4" operator="containsText" text="x">
      <formula>NOT(ISERROR(SEARCH("x",I12)))</formula>
    </cfRule>
    <cfRule type="containsBlanks" dxfId="42" priority="5">
      <formula>LEN(TRIM(I12))=0</formula>
    </cfRule>
    <cfRule type="cellIs" dxfId="41" priority="6" operator="greaterThanOrEqual">
      <formula>0.9</formula>
    </cfRule>
    <cfRule type="cellIs" dxfId="40" priority="7" operator="between">
      <formula>0.9</formula>
      <formula>0.7</formula>
    </cfRule>
    <cfRule type="cellIs" dxfId="39" priority="8" operator="lessThan">
      <formula>0.7</formula>
    </cfRule>
  </conditionalFormatting>
  <conditionalFormatting sqref="I4:P11">
    <cfRule type="cellIs" dxfId="38" priority="9" operator="equal">
      <formula>"nd"</formula>
    </cfRule>
  </conditionalFormatting>
  <conditionalFormatting sqref="I5:P5">
    <cfRule type="cellIs" dxfId="37" priority="19" operator="between">
      <formula>0.03</formula>
      <formula>0.05</formula>
    </cfRule>
    <cfRule type="cellIs" dxfId="36" priority="20" operator="greaterThan">
      <formula>0.05</formula>
    </cfRule>
    <cfRule type="cellIs" dxfId="35" priority="21" operator="lessThanOrEqual">
      <formula>0.03</formula>
    </cfRule>
  </conditionalFormatting>
  <conditionalFormatting sqref="I5:P9 I11:P11">
    <cfRule type="containsBlanks" dxfId="34" priority="17">
      <formula>LEN(TRIM(I5))=0</formula>
    </cfRule>
  </conditionalFormatting>
  <conditionalFormatting sqref="I6:P9 I11:P11">
    <cfRule type="cellIs" dxfId="33" priority="22" operator="greaterThanOrEqual">
      <formula>0.9</formula>
    </cfRule>
    <cfRule type="cellIs" dxfId="32" priority="23" operator="between">
      <formula>0.9</formula>
      <formula>0.8</formula>
    </cfRule>
    <cfRule type="cellIs" dxfId="31" priority="24" operator="lessThan">
      <formula>0.8</formula>
    </cfRule>
  </conditionalFormatting>
  <conditionalFormatting sqref="M10:P10">
    <cfRule type="cellIs" dxfId="30" priority="1" operator="lessThan">
      <formula>1</formula>
    </cfRule>
    <cfRule type="cellIs" dxfId="29" priority="2" operator="greaterThanOrEqual">
      <formula>1</formula>
    </cfRule>
  </conditionalFormatting>
  <pageMargins left="0.7" right="0.7" top="0.75" bottom="0.75" header="0.3" footer="0.3"/>
  <pageSetup paperSize="9" scale="45"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D330A-9052-45BB-A2A6-405AFDC349CD}">
  <sheetPr codeName="Hoja24">
    <pageSetUpPr fitToPage="1"/>
  </sheetPr>
  <dimension ref="A1:V235"/>
  <sheetViews>
    <sheetView topLeftCell="I1" zoomScaleNormal="100" workbookViewId="0">
      <selection activeCell="Q18" sqref="Q18"/>
    </sheetView>
  </sheetViews>
  <sheetFormatPr defaultColWidth="11.42578125" defaultRowHeight="15"/>
  <cols>
    <col min="1" max="1" width="11.42578125" style="267"/>
    <col min="2" max="2" width="41.42578125" style="25" customWidth="1"/>
    <col min="3" max="4" width="11.42578125" style="26"/>
    <col min="5" max="10" width="11.42578125" style="26" customWidth="1"/>
    <col min="11" max="12" width="11.42578125" style="26"/>
    <col min="15" max="16" width="13.28515625" customWidth="1"/>
    <col min="17" max="17" width="20.28515625" customWidth="1"/>
    <col min="22" max="22" width="12.85546875" customWidth="1"/>
  </cols>
  <sheetData>
    <row r="1" spans="1:22" ht="15" customHeight="1">
      <c r="A1" s="264" t="s">
        <v>17</v>
      </c>
      <c r="B1" s="263"/>
      <c r="C1" s="232"/>
      <c r="D1" s="232"/>
      <c r="E1" s="232"/>
      <c r="F1" s="232"/>
      <c r="G1" s="232"/>
      <c r="H1" s="232"/>
      <c r="I1" s="232"/>
      <c r="J1" s="232"/>
      <c r="K1" s="232"/>
      <c r="L1" s="232"/>
      <c r="M1" s="228"/>
      <c r="N1" s="228"/>
    </row>
    <row r="2" spans="1:22" ht="40.5" customHeight="1">
      <c r="A2" s="269" t="s">
        <v>22</v>
      </c>
      <c r="B2" s="233" t="s">
        <v>23</v>
      </c>
      <c r="C2" s="233" t="s">
        <v>520</v>
      </c>
      <c r="D2" s="233" t="s">
        <v>521</v>
      </c>
      <c r="E2" s="233" t="s">
        <v>522</v>
      </c>
      <c r="F2" s="233" t="s">
        <v>26</v>
      </c>
      <c r="G2" s="233" t="s">
        <v>27</v>
      </c>
      <c r="H2" s="233" t="s">
        <v>28</v>
      </c>
      <c r="I2" s="233" t="s">
        <v>524</v>
      </c>
      <c r="J2" s="234" t="s">
        <v>525</v>
      </c>
      <c r="K2" s="235" t="s">
        <v>526</v>
      </c>
      <c r="L2" s="236" t="s">
        <v>527</v>
      </c>
      <c r="M2" s="228"/>
      <c r="N2" s="228"/>
      <c r="O2" s="69" t="s">
        <v>623</v>
      </c>
      <c r="P2" s="69" t="s">
        <v>624</v>
      </c>
      <c r="Q2" s="69" t="s">
        <v>625</v>
      </c>
      <c r="R2" s="69" t="s">
        <v>626</v>
      </c>
      <c r="S2" s="69" t="s">
        <v>47</v>
      </c>
      <c r="T2" s="69" t="s">
        <v>627</v>
      </c>
      <c r="U2" s="69" t="s">
        <v>628</v>
      </c>
      <c r="V2" s="69" t="s">
        <v>629</v>
      </c>
    </row>
    <row r="3" spans="1:22" ht="38.25" customHeight="1">
      <c r="A3" s="265" t="s">
        <v>187</v>
      </c>
      <c r="B3" s="268" t="s">
        <v>188</v>
      </c>
      <c r="C3" s="237" t="s">
        <v>591</v>
      </c>
      <c r="D3" s="237" t="s">
        <v>33</v>
      </c>
      <c r="E3" s="237" t="s">
        <v>34</v>
      </c>
      <c r="F3" s="237" t="s">
        <v>35</v>
      </c>
      <c r="G3" s="37" t="s">
        <v>36</v>
      </c>
      <c r="H3" s="237" t="s">
        <v>37</v>
      </c>
      <c r="I3" s="238">
        <v>7.37</v>
      </c>
      <c r="J3" s="239">
        <v>7.25</v>
      </c>
      <c r="K3" s="241">
        <v>6.95</v>
      </c>
      <c r="L3" s="241">
        <v>7.19</v>
      </c>
      <c r="M3" s="228"/>
      <c r="N3" s="242" t="s">
        <v>554</v>
      </c>
      <c r="O3" s="120">
        <f>AVERAGE(L3:L5)</f>
        <v>7.37</v>
      </c>
      <c r="P3" s="120">
        <f>AVERAGE(L27:L29)</f>
        <v>8.2866666666666671</v>
      </c>
      <c r="Q3" s="120">
        <f>AVERAGE(L50:L52)</f>
        <v>7.4108333333333336</v>
      </c>
      <c r="R3" s="120">
        <f>AVERAGE(L73:L75)</f>
        <v>7.6866666666666665</v>
      </c>
      <c r="S3" s="120">
        <f>AVERAGE(L96:L98)</f>
        <v>7.1500000000000012</v>
      </c>
      <c r="T3" s="120">
        <f>AVERAGE(L122:L124)</f>
        <v>7.5166666666666666</v>
      </c>
      <c r="U3" s="120">
        <f>AVERAGE(L179:L181)</f>
        <v>8.1266666666666669</v>
      </c>
      <c r="V3" s="121">
        <f>AVERAGE(L146:L148)</f>
        <v>0.41134999999999994</v>
      </c>
    </row>
    <row r="4" spans="1:22" ht="38.25" customHeight="1">
      <c r="A4" s="265" t="s">
        <v>187</v>
      </c>
      <c r="B4" s="268" t="s">
        <v>188</v>
      </c>
      <c r="C4" s="237" t="s">
        <v>592</v>
      </c>
      <c r="D4" s="237" t="s">
        <v>33</v>
      </c>
      <c r="E4" s="237" t="s">
        <v>34</v>
      </c>
      <c r="F4" s="237" t="s">
        <v>35</v>
      </c>
      <c r="G4" s="37" t="s">
        <v>36</v>
      </c>
      <c r="H4" s="237" t="s">
        <v>37</v>
      </c>
      <c r="I4" s="238">
        <v>7.18</v>
      </c>
      <c r="J4" s="239">
        <v>7.69</v>
      </c>
      <c r="K4" s="239">
        <v>7.37</v>
      </c>
      <c r="L4" s="241">
        <v>7.22</v>
      </c>
      <c r="M4" s="228"/>
      <c r="N4" s="274" t="s">
        <v>558</v>
      </c>
      <c r="O4" s="43">
        <f>AVERAGE(L22:L26)</f>
        <v>6.8960000000000008</v>
      </c>
      <c r="P4" s="43">
        <f>AVERAGE(L45:L49)</f>
        <v>7.9740000000000011</v>
      </c>
      <c r="Q4" s="43">
        <f>AVERAGE(L68:L72)</f>
        <v>5.9295</v>
      </c>
      <c r="R4" s="43">
        <f>AVERAGE(L91:L95)</f>
        <v>7.3860000000000001</v>
      </c>
      <c r="S4" s="43">
        <f>AVERAGE(L116:L120)</f>
        <v>6.8559999999999999</v>
      </c>
      <c r="T4" s="43">
        <f>AVERAGE(L140:L145)</f>
        <v>7.6566666666666672</v>
      </c>
      <c r="U4" s="43">
        <f>AVERAGE(L199:L203)</f>
        <v>8.152000000000001</v>
      </c>
      <c r="V4" s="42">
        <f>AVERAGE(L165:L169)</f>
        <v>0.44044</v>
      </c>
    </row>
    <row r="5" spans="1:22" ht="38.25" customHeight="1">
      <c r="A5" s="265" t="s">
        <v>187</v>
      </c>
      <c r="B5" s="268" t="s">
        <v>188</v>
      </c>
      <c r="C5" s="237" t="s">
        <v>593</v>
      </c>
      <c r="D5" s="237" t="s">
        <v>33</v>
      </c>
      <c r="E5" s="237" t="s">
        <v>34</v>
      </c>
      <c r="F5" s="237" t="s">
        <v>35</v>
      </c>
      <c r="G5" s="37" t="s">
        <v>36</v>
      </c>
      <c r="H5" s="237" t="s">
        <v>37</v>
      </c>
      <c r="I5" s="242" t="s">
        <v>530</v>
      </c>
      <c r="J5" s="243" t="s">
        <v>530</v>
      </c>
      <c r="K5" s="239" t="s">
        <v>630</v>
      </c>
      <c r="L5" s="241">
        <v>7.7</v>
      </c>
      <c r="M5" s="228"/>
      <c r="N5" s="274" t="s">
        <v>574</v>
      </c>
      <c r="O5" s="43">
        <f>AVERAGE(L6:L9)</f>
        <v>6.9725000000000001</v>
      </c>
      <c r="P5" s="43">
        <f>AVERAGE(L30:L33)</f>
        <v>8.2299999999999986</v>
      </c>
      <c r="Q5" s="43">
        <f>AVERAGE(L53:L57)</f>
        <v>7.5512499999999996</v>
      </c>
      <c r="R5" s="43">
        <f>AVERAGE(L76:L80)</f>
        <v>7.5</v>
      </c>
      <c r="S5" s="43">
        <f>AVERAGE(L116:L120)</f>
        <v>6.8559999999999999</v>
      </c>
      <c r="T5" s="43">
        <f>AVERAGE(L124:L128)</f>
        <v>6.6724999999999994</v>
      </c>
      <c r="U5" s="43">
        <f>AVERAGE(L182:L186)</f>
        <v>8.9625000000000004</v>
      </c>
      <c r="V5" s="42">
        <f>AVERAGE(L149:L153)</f>
        <v>0.36854999999999999</v>
      </c>
    </row>
    <row r="6" spans="1:22" ht="38.25" customHeight="1">
      <c r="A6" s="265" t="s">
        <v>187</v>
      </c>
      <c r="B6" s="268" t="s">
        <v>188</v>
      </c>
      <c r="C6" s="237" t="s">
        <v>631</v>
      </c>
      <c r="D6" s="237" t="s">
        <v>33</v>
      </c>
      <c r="E6" s="237" t="s">
        <v>34</v>
      </c>
      <c r="F6" s="237" t="s">
        <v>35</v>
      </c>
      <c r="G6" s="37" t="s">
        <v>36</v>
      </c>
      <c r="H6" s="237" t="s">
        <v>37</v>
      </c>
      <c r="I6" s="238">
        <v>8.08</v>
      </c>
      <c r="J6" s="239">
        <v>7.79</v>
      </c>
      <c r="K6" s="241">
        <v>6.96</v>
      </c>
      <c r="L6" s="241">
        <v>7.89</v>
      </c>
      <c r="M6" s="228"/>
      <c r="N6" s="274" t="s">
        <v>590</v>
      </c>
      <c r="O6" s="43">
        <f>AVERAGE(L11:L21)</f>
        <v>8.416363636363636</v>
      </c>
      <c r="P6" s="43">
        <f>AVERAGE(L35:L44)</f>
        <v>9.0629999999999988</v>
      </c>
      <c r="Q6" s="43">
        <f>AVERAGE(L58:L67)</f>
        <v>8.4437499999999996</v>
      </c>
      <c r="R6" s="43">
        <f>AVERAGE(L81:L90)</f>
        <v>8.7777777777777786</v>
      </c>
      <c r="S6" s="43">
        <f>AVERAGE(L104:L115)</f>
        <v>8.9379999999999988</v>
      </c>
      <c r="T6" s="43">
        <f>AVERAGE(L129:L138)</f>
        <v>8.0380000000000003</v>
      </c>
      <c r="U6" s="43">
        <f>AVERAGE(L187:L198)</f>
        <v>8.9891666666666676</v>
      </c>
      <c r="V6" s="42">
        <f>AVERAGE(L154:L162)</f>
        <v>0.42178888888888882</v>
      </c>
    </row>
    <row r="7" spans="1:22" ht="38.25" customHeight="1">
      <c r="A7" s="265" t="s">
        <v>187</v>
      </c>
      <c r="B7" s="268" t="s">
        <v>188</v>
      </c>
      <c r="C7" s="237" t="s">
        <v>632</v>
      </c>
      <c r="D7" s="237" t="s">
        <v>33</v>
      </c>
      <c r="E7" s="237" t="s">
        <v>34</v>
      </c>
      <c r="F7" s="237" t="s">
        <v>35</v>
      </c>
      <c r="G7" s="37" t="s">
        <v>36</v>
      </c>
      <c r="H7" s="237" t="s">
        <v>37</v>
      </c>
      <c r="I7" s="238">
        <v>8.76</v>
      </c>
      <c r="J7" s="239">
        <v>8.02</v>
      </c>
      <c r="K7" s="241">
        <v>6.13</v>
      </c>
      <c r="L7" s="241">
        <v>6.8</v>
      </c>
      <c r="M7" s="228"/>
      <c r="N7" s="228"/>
      <c r="O7" s="448"/>
      <c r="P7" s="450"/>
      <c r="Q7" s="448"/>
      <c r="R7" s="448"/>
      <c r="S7" s="448"/>
      <c r="T7" s="448"/>
      <c r="U7" s="122"/>
    </row>
    <row r="8" spans="1:22" ht="38.25" customHeight="1">
      <c r="A8" s="265" t="s">
        <v>187</v>
      </c>
      <c r="B8" s="268" t="s">
        <v>188</v>
      </c>
      <c r="C8" s="237" t="s">
        <v>633</v>
      </c>
      <c r="D8" s="237" t="s">
        <v>33</v>
      </c>
      <c r="E8" s="237" t="s">
        <v>34</v>
      </c>
      <c r="F8" s="237" t="s">
        <v>35</v>
      </c>
      <c r="G8" s="37" t="s">
        <v>36</v>
      </c>
      <c r="H8" s="237" t="s">
        <v>37</v>
      </c>
      <c r="I8" s="238">
        <v>8.93</v>
      </c>
      <c r="J8" s="239">
        <v>8.33</v>
      </c>
      <c r="K8" s="239">
        <v>7.17</v>
      </c>
      <c r="L8" s="241">
        <v>7.2</v>
      </c>
      <c r="M8" s="228"/>
      <c r="N8" s="228"/>
      <c r="O8" s="449"/>
      <c r="P8" s="449"/>
      <c r="Q8" s="449"/>
      <c r="R8" s="449"/>
      <c r="S8" s="449"/>
      <c r="T8" s="449"/>
      <c r="U8" s="122"/>
    </row>
    <row r="9" spans="1:22" ht="38.25" customHeight="1">
      <c r="A9" s="265" t="s">
        <v>187</v>
      </c>
      <c r="B9" s="268" t="s">
        <v>188</v>
      </c>
      <c r="C9" s="237" t="s">
        <v>634</v>
      </c>
      <c r="D9" s="237" t="s">
        <v>33</v>
      </c>
      <c r="E9" s="237" t="s">
        <v>34</v>
      </c>
      <c r="F9" s="237" t="s">
        <v>35</v>
      </c>
      <c r="G9" s="37" t="s">
        <v>36</v>
      </c>
      <c r="H9" s="237" t="s">
        <v>37</v>
      </c>
      <c r="I9" s="242" t="s">
        <v>530</v>
      </c>
      <c r="J9" s="239">
        <v>9.5</v>
      </c>
      <c r="K9" s="241">
        <v>6.36</v>
      </c>
      <c r="L9" s="241">
        <v>6</v>
      </c>
      <c r="M9" s="228"/>
      <c r="N9" s="228"/>
      <c r="O9" s="58"/>
    </row>
    <row r="10" spans="1:22" ht="38.25" customHeight="1">
      <c r="A10" s="265" t="s">
        <v>187</v>
      </c>
      <c r="B10" s="268" t="s">
        <v>188</v>
      </c>
      <c r="C10" s="237" t="s">
        <v>635</v>
      </c>
      <c r="D10" s="237" t="s">
        <v>33</v>
      </c>
      <c r="E10" s="237" t="s">
        <v>34</v>
      </c>
      <c r="F10" s="237" t="s">
        <v>35</v>
      </c>
      <c r="G10" s="37" t="s">
        <v>36</v>
      </c>
      <c r="H10" s="237" t="s">
        <v>37</v>
      </c>
      <c r="I10" s="242" t="s">
        <v>530</v>
      </c>
      <c r="J10" s="243" t="s">
        <v>530</v>
      </c>
      <c r="K10" s="239">
        <v>8.4</v>
      </c>
      <c r="L10" s="276" t="s">
        <v>530</v>
      </c>
      <c r="M10" s="228"/>
      <c r="N10" s="228"/>
    </row>
    <row r="11" spans="1:22" ht="38.25" customHeight="1">
      <c r="A11" s="265" t="s">
        <v>187</v>
      </c>
      <c r="B11" s="268" t="s">
        <v>188</v>
      </c>
      <c r="C11" s="237" t="s">
        <v>636</v>
      </c>
      <c r="D11" s="237" t="s">
        <v>33</v>
      </c>
      <c r="E11" s="237" t="s">
        <v>34</v>
      </c>
      <c r="F11" s="237" t="s">
        <v>35</v>
      </c>
      <c r="G11" s="37" t="s">
        <v>36</v>
      </c>
      <c r="H11" s="237" t="s">
        <v>37</v>
      </c>
      <c r="I11" s="238">
        <v>7.77</v>
      </c>
      <c r="J11" s="239">
        <v>7.82</v>
      </c>
      <c r="K11" s="239">
        <v>7.69</v>
      </c>
      <c r="L11" s="241">
        <v>7.75</v>
      </c>
      <c r="M11" s="228"/>
      <c r="N11" s="228"/>
    </row>
    <row r="12" spans="1:22" ht="38.25" customHeight="1">
      <c r="A12" s="265" t="s">
        <v>187</v>
      </c>
      <c r="B12" s="268" t="s">
        <v>188</v>
      </c>
      <c r="C12" s="237" t="s">
        <v>637</v>
      </c>
      <c r="D12" s="237" t="s">
        <v>33</v>
      </c>
      <c r="E12" s="237" t="s">
        <v>34</v>
      </c>
      <c r="F12" s="237" t="s">
        <v>35</v>
      </c>
      <c r="G12" s="37" t="s">
        <v>36</v>
      </c>
      <c r="H12" s="237" t="s">
        <v>37</v>
      </c>
      <c r="I12" s="242" t="s">
        <v>530</v>
      </c>
      <c r="J12" s="243" t="s">
        <v>530</v>
      </c>
      <c r="K12" s="241">
        <v>4</v>
      </c>
      <c r="L12" s="241">
        <v>8</v>
      </c>
      <c r="M12" s="228"/>
      <c r="N12" s="228"/>
    </row>
    <row r="13" spans="1:22" ht="38.25" customHeight="1">
      <c r="A13" s="265" t="s">
        <v>187</v>
      </c>
      <c r="B13" s="268" t="s">
        <v>188</v>
      </c>
      <c r="C13" s="237" t="s">
        <v>638</v>
      </c>
      <c r="D13" s="237" t="s">
        <v>33</v>
      </c>
      <c r="E13" s="237" t="s">
        <v>34</v>
      </c>
      <c r="F13" s="237" t="s">
        <v>35</v>
      </c>
      <c r="G13" s="37" t="s">
        <v>36</v>
      </c>
      <c r="H13" s="237" t="s">
        <v>37</v>
      </c>
      <c r="I13" s="242" t="s">
        <v>530</v>
      </c>
      <c r="J13" s="239">
        <v>9</v>
      </c>
      <c r="K13" s="239">
        <v>7.67</v>
      </c>
      <c r="L13" s="241">
        <v>9</v>
      </c>
      <c r="M13" s="228"/>
      <c r="N13" s="228"/>
    </row>
    <row r="14" spans="1:22" ht="38.25" customHeight="1">
      <c r="A14" s="265" t="s">
        <v>187</v>
      </c>
      <c r="B14" s="268" t="s">
        <v>188</v>
      </c>
      <c r="C14" s="237" t="s">
        <v>639</v>
      </c>
      <c r="D14" s="237" t="s">
        <v>33</v>
      </c>
      <c r="E14" s="237" t="s">
        <v>34</v>
      </c>
      <c r="F14" s="237" t="s">
        <v>35</v>
      </c>
      <c r="G14" s="37" t="s">
        <v>36</v>
      </c>
      <c r="H14" s="237" t="s">
        <v>37</v>
      </c>
      <c r="I14" s="242" t="s">
        <v>530</v>
      </c>
      <c r="J14" s="239"/>
      <c r="K14" s="239"/>
      <c r="L14" s="241">
        <v>8</v>
      </c>
      <c r="M14" s="228"/>
      <c r="N14" s="228"/>
    </row>
    <row r="15" spans="1:22" ht="38.25" customHeight="1">
      <c r="A15" s="265" t="s">
        <v>187</v>
      </c>
      <c r="B15" s="268" t="s">
        <v>188</v>
      </c>
      <c r="C15" s="237" t="s">
        <v>640</v>
      </c>
      <c r="D15" s="237" t="s">
        <v>33</v>
      </c>
      <c r="E15" s="237" t="s">
        <v>34</v>
      </c>
      <c r="F15" s="237" t="s">
        <v>35</v>
      </c>
      <c r="G15" s="37" t="s">
        <v>36</v>
      </c>
      <c r="H15" s="237" t="s">
        <v>37</v>
      </c>
      <c r="I15" s="242" t="s">
        <v>530</v>
      </c>
      <c r="J15" s="239">
        <v>7.75</v>
      </c>
      <c r="K15" s="239">
        <v>6.6</v>
      </c>
      <c r="L15" s="241">
        <v>9.33</v>
      </c>
      <c r="M15" s="228"/>
      <c r="N15" s="228"/>
    </row>
    <row r="16" spans="1:22" ht="38.25" customHeight="1">
      <c r="A16" s="265" t="s">
        <v>187</v>
      </c>
      <c r="B16" s="268" t="s">
        <v>188</v>
      </c>
      <c r="C16" s="237" t="s">
        <v>641</v>
      </c>
      <c r="D16" s="237" t="s">
        <v>33</v>
      </c>
      <c r="E16" s="237" t="s">
        <v>34</v>
      </c>
      <c r="F16" s="237" t="s">
        <v>35</v>
      </c>
      <c r="G16" s="37" t="s">
        <v>36</v>
      </c>
      <c r="H16" s="237" t="s">
        <v>37</v>
      </c>
      <c r="I16" s="238">
        <v>8</v>
      </c>
      <c r="J16" s="243" t="s">
        <v>530</v>
      </c>
      <c r="K16" s="239" t="s">
        <v>642</v>
      </c>
      <c r="L16" s="241">
        <v>9</v>
      </c>
      <c r="M16" s="228"/>
      <c r="N16" s="228"/>
    </row>
    <row r="17" spans="1:14" ht="38.25" customHeight="1">
      <c r="A17" s="265" t="s">
        <v>187</v>
      </c>
      <c r="B17" s="268" t="s">
        <v>188</v>
      </c>
      <c r="C17" s="237" t="s">
        <v>643</v>
      </c>
      <c r="D17" s="237" t="s">
        <v>33</v>
      </c>
      <c r="E17" s="237" t="s">
        <v>34</v>
      </c>
      <c r="F17" s="237" t="s">
        <v>35</v>
      </c>
      <c r="G17" s="37" t="s">
        <v>36</v>
      </c>
      <c r="H17" s="237" t="s">
        <v>37</v>
      </c>
      <c r="I17" s="242" t="s">
        <v>530</v>
      </c>
      <c r="J17" s="239">
        <v>9.67</v>
      </c>
      <c r="K17" s="239">
        <v>2.42</v>
      </c>
      <c r="L17" s="241">
        <v>9</v>
      </c>
      <c r="M17" s="228"/>
      <c r="N17" s="228"/>
    </row>
    <row r="18" spans="1:14" ht="38.25" customHeight="1">
      <c r="A18" s="265" t="s">
        <v>187</v>
      </c>
      <c r="B18" s="268" t="s">
        <v>188</v>
      </c>
      <c r="C18" s="237" t="s">
        <v>641</v>
      </c>
      <c r="D18" s="237" t="s">
        <v>33</v>
      </c>
      <c r="E18" s="237" t="s">
        <v>34</v>
      </c>
      <c r="F18" s="237" t="s">
        <v>35</v>
      </c>
      <c r="G18" s="37" t="s">
        <v>36</v>
      </c>
      <c r="H18" s="237" t="s">
        <v>37</v>
      </c>
      <c r="I18" s="242" t="s">
        <v>530</v>
      </c>
      <c r="J18" s="239">
        <v>7.5</v>
      </c>
      <c r="K18" s="239">
        <v>7.25</v>
      </c>
      <c r="L18" s="241">
        <v>9</v>
      </c>
      <c r="M18" s="228"/>
      <c r="N18" s="228"/>
    </row>
    <row r="19" spans="1:14" ht="38.25" customHeight="1">
      <c r="A19" s="265" t="s">
        <v>187</v>
      </c>
      <c r="B19" s="268" t="s">
        <v>188</v>
      </c>
      <c r="C19" s="237" t="s">
        <v>644</v>
      </c>
      <c r="D19" s="237" t="s">
        <v>33</v>
      </c>
      <c r="E19" s="237" t="s">
        <v>34</v>
      </c>
      <c r="F19" s="237" t="s">
        <v>35</v>
      </c>
      <c r="G19" s="37" t="s">
        <v>36</v>
      </c>
      <c r="H19" s="237" t="s">
        <v>37</v>
      </c>
      <c r="I19" s="242"/>
      <c r="J19" s="243"/>
      <c r="K19" s="239"/>
      <c r="L19" s="241">
        <v>5</v>
      </c>
      <c r="M19" s="228"/>
      <c r="N19" s="228"/>
    </row>
    <row r="20" spans="1:14" ht="38.25" customHeight="1">
      <c r="A20" s="265" t="s">
        <v>187</v>
      </c>
      <c r="B20" s="268" t="s">
        <v>188</v>
      </c>
      <c r="C20" s="237" t="s">
        <v>645</v>
      </c>
      <c r="D20" s="237" t="s">
        <v>33</v>
      </c>
      <c r="E20" s="237" t="s">
        <v>34</v>
      </c>
      <c r="F20" s="237" t="s">
        <v>35</v>
      </c>
      <c r="G20" s="37" t="s">
        <v>36</v>
      </c>
      <c r="H20" s="237" t="s">
        <v>37</v>
      </c>
      <c r="I20" s="242"/>
      <c r="J20" s="243"/>
      <c r="K20" s="239"/>
      <c r="L20" s="241">
        <v>8.5</v>
      </c>
      <c r="M20" s="228"/>
      <c r="N20" s="228"/>
    </row>
    <row r="21" spans="1:14" ht="38.25" customHeight="1">
      <c r="A21" s="265" t="s">
        <v>187</v>
      </c>
      <c r="B21" s="268" t="s">
        <v>188</v>
      </c>
      <c r="C21" s="237" t="s">
        <v>646</v>
      </c>
      <c r="D21" s="237" t="s">
        <v>33</v>
      </c>
      <c r="E21" s="237" t="s">
        <v>34</v>
      </c>
      <c r="F21" s="237" t="s">
        <v>35</v>
      </c>
      <c r="G21" s="37" t="s">
        <v>36</v>
      </c>
      <c r="H21" s="237" t="s">
        <v>37</v>
      </c>
      <c r="I21" s="242"/>
      <c r="J21" s="243"/>
      <c r="K21" s="239"/>
      <c r="L21" s="241">
        <v>10</v>
      </c>
      <c r="M21" s="228"/>
      <c r="N21" s="228"/>
    </row>
    <row r="22" spans="1:14" ht="38.25" customHeight="1">
      <c r="A22" s="265" t="s">
        <v>187</v>
      </c>
      <c r="B22" s="268" t="s">
        <v>188</v>
      </c>
      <c r="C22" s="237" t="s">
        <v>647</v>
      </c>
      <c r="D22" s="237" t="s">
        <v>33</v>
      </c>
      <c r="E22" s="237" t="s">
        <v>34</v>
      </c>
      <c r="F22" s="237" t="s">
        <v>35</v>
      </c>
      <c r="G22" s="37" t="s">
        <v>36</v>
      </c>
      <c r="H22" s="237" t="s">
        <v>37</v>
      </c>
      <c r="I22" s="238">
        <v>7.5</v>
      </c>
      <c r="J22" s="239">
        <v>7.4</v>
      </c>
      <c r="K22" s="239">
        <v>7.04</v>
      </c>
      <c r="L22" s="241">
        <v>7.88</v>
      </c>
      <c r="M22" s="228"/>
      <c r="N22" s="228"/>
    </row>
    <row r="23" spans="1:14" ht="38.25" customHeight="1">
      <c r="A23" s="265" t="s">
        <v>187</v>
      </c>
      <c r="B23" s="268" t="s">
        <v>188</v>
      </c>
      <c r="C23" s="237" t="s">
        <v>648</v>
      </c>
      <c r="D23" s="237" t="s">
        <v>33</v>
      </c>
      <c r="E23" s="237" t="s">
        <v>34</v>
      </c>
      <c r="F23" s="237" t="s">
        <v>35</v>
      </c>
      <c r="G23" s="37" t="s">
        <v>36</v>
      </c>
      <c r="H23" s="237" t="s">
        <v>37</v>
      </c>
      <c r="I23" s="238">
        <v>7.4</v>
      </c>
      <c r="J23" s="245">
        <v>6.8</v>
      </c>
      <c r="K23" s="239">
        <v>6.42</v>
      </c>
      <c r="L23" s="241">
        <v>6.89</v>
      </c>
      <c r="M23" s="228"/>
      <c r="N23" s="228"/>
    </row>
    <row r="24" spans="1:14" ht="38.25" customHeight="1">
      <c r="A24" s="265" t="s">
        <v>187</v>
      </c>
      <c r="B24" s="268" t="s">
        <v>188</v>
      </c>
      <c r="C24" s="237" t="s">
        <v>649</v>
      </c>
      <c r="D24" s="237" t="s">
        <v>33</v>
      </c>
      <c r="E24" s="237" t="s">
        <v>34</v>
      </c>
      <c r="F24" s="237" t="s">
        <v>35</v>
      </c>
      <c r="G24" s="37" t="s">
        <v>36</v>
      </c>
      <c r="H24" s="237" t="s">
        <v>37</v>
      </c>
      <c r="I24" s="238">
        <v>8.5</v>
      </c>
      <c r="J24" s="239">
        <v>8.1</v>
      </c>
      <c r="K24" s="239">
        <v>6.78</v>
      </c>
      <c r="L24" s="241">
        <v>4.8</v>
      </c>
      <c r="M24" s="228"/>
      <c r="N24" s="228"/>
    </row>
    <row r="25" spans="1:14" ht="38.25" customHeight="1">
      <c r="A25" s="265" t="s">
        <v>187</v>
      </c>
      <c r="B25" s="268" t="s">
        <v>188</v>
      </c>
      <c r="C25" s="237" t="s">
        <v>650</v>
      </c>
      <c r="D25" s="237" t="s">
        <v>33</v>
      </c>
      <c r="E25" s="237" t="s">
        <v>34</v>
      </c>
      <c r="F25" s="237" t="s">
        <v>35</v>
      </c>
      <c r="G25" s="37" t="s">
        <v>36</v>
      </c>
      <c r="H25" s="237" t="s">
        <v>37</v>
      </c>
      <c r="I25" s="238">
        <v>7.5</v>
      </c>
      <c r="J25" s="239">
        <v>8</v>
      </c>
      <c r="K25" s="239">
        <v>7.49</v>
      </c>
      <c r="L25" s="241">
        <v>7.62</v>
      </c>
      <c r="M25" s="228"/>
      <c r="N25" s="228"/>
    </row>
    <row r="26" spans="1:14" ht="38.25" customHeight="1">
      <c r="A26" s="265" t="s">
        <v>187</v>
      </c>
      <c r="B26" s="268" t="s">
        <v>188</v>
      </c>
      <c r="C26" s="237" t="s">
        <v>651</v>
      </c>
      <c r="D26" s="237" t="s">
        <v>33</v>
      </c>
      <c r="E26" s="237" t="s">
        <v>34</v>
      </c>
      <c r="F26" s="237" t="s">
        <v>35</v>
      </c>
      <c r="G26" s="37" t="s">
        <v>36</v>
      </c>
      <c r="H26" s="237" t="s">
        <v>37</v>
      </c>
      <c r="I26" s="238">
        <v>7.8</v>
      </c>
      <c r="J26" s="239">
        <v>8.1999999999999993</v>
      </c>
      <c r="K26" s="239">
        <v>7.84</v>
      </c>
      <c r="L26" s="241">
        <v>7.29</v>
      </c>
      <c r="M26" s="228"/>
      <c r="N26" s="228"/>
    </row>
    <row r="27" spans="1:14" ht="38.25" customHeight="1">
      <c r="A27" s="265" t="s">
        <v>75</v>
      </c>
      <c r="B27" s="268" t="s">
        <v>76</v>
      </c>
      <c r="C27" s="237" t="s">
        <v>591</v>
      </c>
      <c r="D27" s="237" t="s">
        <v>33</v>
      </c>
      <c r="E27" s="237" t="s">
        <v>34</v>
      </c>
      <c r="F27" s="237" t="s">
        <v>35</v>
      </c>
      <c r="G27" s="37" t="s">
        <v>36</v>
      </c>
      <c r="H27" s="237" t="s">
        <v>37</v>
      </c>
      <c r="I27" s="238">
        <v>8.1</v>
      </c>
      <c r="J27" s="239">
        <v>8.24</v>
      </c>
      <c r="K27" s="239">
        <v>8.1</v>
      </c>
      <c r="L27" s="270">
        <v>8.1999999999999993</v>
      </c>
      <c r="M27" s="228"/>
      <c r="N27" s="228"/>
    </row>
    <row r="28" spans="1:14" ht="38.25" customHeight="1">
      <c r="A28" s="265" t="s">
        <v>75</v>
      </c>
      <c r="B28" s="268" t="s">
        <v>76</v>
      </c>
      <c r="C28" s="237" t="s">
        <v>592</v>
      </c>
      <c r="D28" s="237" t="s">
        <v>33</v>
      </c>
      <c r="E28" s="237" t="s">
        <v>34</v>
      </c>
      <c r="F28" s="237" t="s">
        <v>35</v>
      </c>
      <c r="G28" s="37" t="s">
        <v>36</v>
      </c>
      <c r="H28" s="237" t="s">
        <v>37</v>
      </c>
      <c r="I28" s="238">
        <v>8.73</v>
      </c>
      <c r="J28" s="239">
        <v>7.76</v>
      </c>
      <c r="K28" s="239">
        <v>8.1</v>
      </c>
      <c r="L28" s="271">
        <v>8.2100000000000009</v>
      </c>
      <c r="M28" s="228"/>
      <c r="N28" s="228"/>
    </row>
    <row r="29" spans="1:14" ht="38.25" customHeight="1">
      <c r="A29" s="265" t="s">
        <v>75</v>
      </c>
      <c r="B29" s="268" t="s">
        <v>76</v>
      </c>
      <c r="C29" s="237" t="s">
        <v>593</v>
      </c>
      <c r="D29" s="237" t="s">
        <v>33</v>
      </c>
      <c r="E29" s="237" t="s">
        <v>34</v>
      </c>
      <c r="F29" s="237" t="s">
        <v>35</v>
      </c>
      <c r="G29" s="37" t="s">
        <v>36</v>
      </c>
      <c r="H29" s="237" t="s">
        <v>37</v>
      </c>
      <c r="I29" s="242" t="s">
        <v>530</v>
      </c>
      <c r="J29" s="243" t="s">
        <v>530</v>
      </c>
      <c r="K29" s="239" t="s">
        <v>630</v>
      </c>
      <c r="L29" s="271">
        <v>8.4499999999999993</v>
      </c>
      <c r="M29" s="228"/>
      <c r="N29" s="228"/>
    </row>
    <row r="30" spans="1:14" ht="38.25" customHeight="1">
      <c r="A30" s="265" t="s">
        <v>75</v>
      </c>
      <c r="B30" s="268" t="s">
        <v>76</v>
      </c>
      <c r="C30" s="237" t="s">
        <v>631</v>
      </c>
      <c r="D30" s="237" t="s">
        <v>33</v>
      </c>
      <c r="E30" s="237" t="s">
        <v>34</v>
      </c>
      <c r="F30" s="237" t="s">
        <v>35</v>
      </c>
      <c r="G30" s="37" t="s">
        <v>36</v>
      </c>
      <c r="H30" s="237" t="s">
        <v>37</v>
      </c>
      <c r="I30" s="238">
        <v>8.42</v>
      </c>
      <c r="J30" s="239">
        <v>8.24</v>
      </c>
      <c r="K30" s="239">
        <v>8.6</v>
      </c>
      <c r="L30" s="271">
        <v>8.98</v>
      </c>
      <c r="M30" s="228"/>
      <c r="N30" s="228"/>
    </row>
    <row r="31" spans="1:14" ht="38.25" customHeight="1">
      <c r="A31" s="265" t="s">
        <v>75</v>
      </c>
      <c r="B31" s="268" t="s">
        <v>76</v>
      </c>
      <c r="C31" s="237" t="s">
        <v>632</v>
      </c>
      <c r="D31" s="237" t="s">
        <v>33</v>
      </c>
      <c r="E31" s="237" t="s">
        <v>34</v>
      </c>
      <c r="F31" s="237" t="s">
        <v>35</v>
      </c>
      <c r="G31" s="37" t="s">
        <v>36</v>
      </c>
      <c r="H31" s="237" t="s">
        <v>37</v>
      </c>
      <c r="I31" s="238">
        <v>8.8699999999999992</v>
      </c>
      <c r="J31" s="239">
        <v>8.4499999999999993</v>
      </c>
      <c r="K31" s="239">
        <v>8.5</v>
      </c>
      <c r="L31" s="271">
        <v>8.42</v>
      </c>
      <c r="M31" s="228"/>
      <c r="N31" s="228"/>
    </row>
    <row r="32" spans="1:14" ht="38.25" customHeight="1">
      <c r="A32" s="265" t="s">
        <v>75</v>
      </c>
      <c r="B32" s="268" t="s">
        <v>76</v>
      </c>
      <c r="C32" s="237" t="s">
        <v>633</v>
      </c>
      <c r="D32" s="237" t="s">
        <v>33</v>
      </c>
      <c r="E32" s="237" t="s">
        <v>34</v>
      </c>
      <c r="F32" s="237" t="s">
        <v>35</v>
      </c>
      <c r="G32" s="37" t="s">
        <v>36</v>
      </c>
      <c r="H32" s="237" t="s">
        <v>37</v>
      </c>
      <c r="I32" s="238">
        <v>9.0500000000000007</v>
      </c>
      <c r="J32" s="239">
        <v>8.49</v>
      </c>
      <c r="K32" s="239">
        <v>8.5</v>
      </c>
      <c r="L32" s="271">
        <v>8.7200000000000006</v>
      </c>
      <c r="M32" s="228"/>
      <c r="N32" s="228"/>
    </row>
    <row r="33" spans="1:14" ht="38.25" customHeight="1">
      <c r="A33" s="265" t="s">
        <v>75</v>
      </c>
      <c r="B33" s="268" t="s">
        <v>76</v>
      </c>
      <c r="C33" s="237" t="s">
        <v>634</v>
      </c>
      <c r="D33" s="237" t="s">
        <v>33</v>
      </c>
      <c r="E33" s="237" t="s">
        <v>34</v>
      </c>
      <c r="F33" s="237" t="s">
        <v>35</v>
      </c>
      <c r="G33" s="37" t="s">
        <v>36</v>
      </c>
      <c r="H33" s="237" t="s">
        <v>37</v>
      </c>
      <c r="I33" s="242" t="s">
        <v>530</v>
      </c>
      <c r="J33" s="239">
        <v>8.42</v>
      </c>
      <c r="K33" s="239">
        <v>8.6</v>
      </c>
      <c r="L33" s="272">
        <v>6.8</v>
      </c>
      <c r="M33" s="228"/>
      <c r="N33" s="228"/>
    </row>
    <row r="34" spans="1:14" ht="38.25" customHeight="1">
      <c r="A34" s="265" t="s">
        <v>75</v>
      </c>
      <c r="B34" s="268" t="s">
        <v>76</v>
      </c>
      <c r="C34" s="237" t="s">
        <v>635</v>
      </c>
      <c r="D34" s="237" t="s">
        <v>33</v>
      </c>
      <c r="E34" s="237" t="s">
        <v>34</v>
      </c>
      <c r="F34" s="237" t="s">
        <v>35</v>
      </c>
      <c r="G34" s="37" t="s">
        <v>36</v>
      </c>
      <c r="H34" s="237" t="s">
        <v>37</v>
      </c>
      <c r="I34" s="242" t="s">
        <v>530</v>
      </c>
      <c r="J34" s="243" t="s">
        <v>530</v>
      </c>
      <c r="K34" s="239">
        <v>8.1999999999999993</v>
      </c>
      <c r="L34" s="244" t="s">
        <v>642</v>
      </c>
      <c r="M34" s="228"/>
      <c r="N34" s="228"/>
    </row>
    <row r="35" spans="1:14" ht="38.25" customHeight="1">
      <c r="A35" s="265" t="s">
        <v>75</v>
      </c>
      <c r="B35" s="268" t="s">
        <v>76</v>
      </c>
      <c r="C35" s="237" t="s">
        <v>637</v>
      </c>
      <c r="D35" s="237" t="s">
        <v>33</v>
      </c>
      <c r="E35" s="237" t="s">
        <v>34</v>
      </c>
      <c r="F35" s="237" t="s">
        <v>35</v>
      </c>
      <c r="G35" s="37" t="s">
        <v>36</v>
      </c>
      <c r="H35" s="237" t="s">
        <v>37</v>
      </c>
      <c r="I35" s="242" t="s">
        <v>530</v>
      </c>
      <c r="J35" s="243" t="s">
        <v>530</v>
      </c>
      <c r="K35" s="239" t="s">
        <v>652</v>
      </c>
      <c r="L35" s="244">
        <v>10</v>
      </c>
      <c r="M35" s="228"/>
      <c r="N35" s="228"/>
    </row>
    <row r="36" spans="1:14" ht="38.25" customHeight="1">
      <c r="A36" s="265" t="s">
        <v>75</v>
      </c>
      <c r="B36" s="268" t="s">
        <v>76</v>
      </c>
      <c r="C36" s="237" t="s">
        <v>636</v>
      </c>
      <c r="D36" s="237" t="s">
        <v>33</v>
      </c>
      <c r="E36" s="237" t="s">
        <v>34</v>
      </c>
      <c r="F36" s="237" t="s">
        <v>35</v>
      </c>
      <c r="G36" s="37" t="s">
        <v>36</v>
      </c>
      <c r="H36" s="237" t="s">
        <v>37</v>
      </c>
      <c r="I36" s="238">
        <v>8.8800000000000008</v>
      </c>
      <c r="J36" s="239">
        <v>8.57</v>
      </c>
      <c r="K36" s="239">
        <v>7.8</v>
      </c>
      <c r="L36" s="244">
        <v>7.9</v>
      </c>
      <c r="M36" s="228"/>
      <c r="N36" s="228"/>
    </row>
    <row r="37" spans="1:14" ht="38.25" customHeight="1">
      <c r="A37" s="265" t="s">
        <v>75</v>
      </c>
      <c r="B37" s="268" t="s">
        <v>76</v>
      </c>
      <c r="C37" s="237" t="s">
        <v>638</v>
      </c>
      <c r="D37" s="237" t="s">
        <v>33</v>
      </c>
      <c r="E37" s="237" t="s">
        <v>34</v>
      </c>
      <c r="F37" s="237" t="s">
        <v>35</v>
      </c>
      <c r="G37" s="37" t="s">
        <v>36</v>
      </c>
      <c r="H37" s="237" t="s">
        <v>37</v>
      </c>
      <c r="I37" s="242" t="s">
        <v>530</v>
      </c>
      <c r="J37" s="243" t="s">
        <v>530</v>
      </c>
      <c r="K37" s="243" t="s">
        <v>530</v>
      </c>
      <c r="L37" s="244">
        <v>9.4</v>
      </c>
      <c r="M37" s="228"/>
      <c r="N37" s="228"/>
    </row>
    <row r="38" spans="1:14" ht="38.25" customHeight="1">
      <c r="A38" s="265" t="s">
        <v>75</v>
      </c>
      <c r="B38" s="268" t="s">
        <v>76</v>
      </c>
      <c r="C38" s="237" t="s">
        <v>639</v>
      </c>
      <c r="D38" s="237" t="s">
        <v>33</v>
      </c>
      <c r="E38" s="237" t="s">
        <v>34</v>
      </c>
      <c r="F38" s="237" t="s">
        <v>35</v>
      </c>
      <c r="G38" s="37" t="s">
        <v>36</v>
      </c>
      <c r="H38" s="237" t="s">
        <v>37</v>
      </c>
      <c r="I38" s="242" t="s">
        <v>530</v>
      </c>
      <c r="J38" s="239">
        <v>10</v>
      </c>
      <c r="K38" s="239">
        <v>9.6999999999999993</v>
      </c>
      <c r="L38" s="244">
        <v>8.1999999999999993</v>
      </c>
      <c r="M38" s="228"/>
      <c r="N38" s="228"/>
    </row>
    <row r="39" spans="1:14" ht="38.25" customHeight="1">
      <c r="A39" s="265" t="s">
        <v>75</v>
      </c>
      <c r="B39" s="268" t="s">
        <v>76</v>
      </c>
      <c r="C39" s="237" t="s">
        <v>640</v>
      </c>
      <c r="D39" s="237" t="s">
        <v>33</v>
      </c>
      <c r="E39" s="237" t="s">
        <v>34</v>
      </c>
      <c r="F39" s="237" t="s">
        <v>35</v>
      </c>
      <c r="G39" s="37" t="s">
        <v>36</v>
      </c>
      <c r="H39" s="237" t="s">
        <v>37</v>
      </c>
      <c r="I39" s="242" t="s">
        <v>530</v>
      </c>
      <c r="J39" s="243" t="s">
        <v>530</v>
      </c>
      <c r="K39" s="239" t="s">
        <v>652</v>
      </c>
      <c r="L39" s="244">
        <v>9</v>
      </c>
      <c r="M39" s="228"/>
      <c r="N39" s="228"/>
    </row>
    <row r="40" spans="1:14" ht="38.25" customHeight="1">
      <c r="A40" s="265" t="s">
        <v>75</v>
      </c>
      <c r="B40" s="268" t="s">
        <v>76</v>
      </c>
      <c r="C40" s="237" t="s">
        <v>641</v>
      </c>
      <c r="D40" s="237" t="s">
        <v>33</v>
      </c>
      <c r="E40" s="237" t="s">
        <v>34</v>
      </c>
      <c r="F40" s="237" t="s">
        <v>35</v>
      </c>
      <c r="G40" s="37" t="s">
        <v>36</v>
      </c>
      <c r="H40" s="237" t="s">
        <v>37</v>
      </c>
      <c r="I40" s="238">
        <v>9.5</v>
      </c>
      <c r="J40" s="243" t="s">
        <v>530</v>
      </c>
      <c r="K40" s="239" t="s">
        <v>652</v>
      </c>
      <c r="L40" s="244">
        <v>9.43</v>
      </c>
      <c r="M40" s="228"/>
      <c r="N40" s="228"/>
    </row>
    <row r="41" spans="1:14" ht="38.25" customHeight="1">
      <c r="A41" s="265" t="s">
        <v>75</v>
      </c>
      <c r="B41" s="268" t="s">
        <v>76</v>
      </c>
      <c r="C41" s="237" t="s">
        <v>643</v>
      </c>
      <c r="D41" s="237" t="s">
        <v>33</v>
      </c>
      <c r="E41" s="237" t="s">
        <v>34</v>
      </c>
      <c r="F41" s="237" t="s">
        <v>35</v>
      </c>
      <c r="G41" s="37" t="s">
        <v>36</v>
      </c>
      <c r="H41" s="237" t="s">
        <v>37</v>
      </c>
      <c r="I41" s="242" t="s">
        <v>530</v>
      </c>
      <c r="J41" s="243" t="s">
        <v>530</v>
      </c>
      <c r="K41" s="239" t="s">
        <v>652</v>
      </c>
      <c r="L41" s="244">
        <v>8.6</v>
      </c>
      <c r="M41" s="228"/>
      <c r="N41" s="228"/>
    </row>
    <row r="42" spans="1:14" ht="38.25" customHeight="1">
      <c r="A42" s="265" t="s">
        <v>75</v>
      </c>
      <c r="B42" s="268" t="s">
        <v>76</v>
      </c>
      <c r="C42" s="237" t="s">
        <v>644</v>
      </c>
      <c r="D42" s="237" t="s">
        <v>33</v>
      </c>
      <c r="E42" s="237" t="s">
        <v>34</v>
      </c>
      <c r="F42" s="237" t="s">
        <v>35</v>
      </c>
      <c r="G42" s="37" t="s">
        <v>36</v>
      </c>
      <c r="H42" s="237" t="s">
        <v>37</v>
      </c>
      <c r="I42" s="242" t="s">
        <v>530</v>
      </c>
      <c r="J42" s="239">
        <v>8</v>
      </c>
      <c r="K42" s="239">
        <v>8.6999999999999993</v>
      </c>
      <c r="L42" s="244">
        <v>10</v>
      </c>
      <c r="M42" s="228"/>
      <c r="N42" s="228"/>
    </row>
    <row r="43" spans="1:14" ht="38.25" customHeight="1">
      <c r="A43" s="265" t="s">
        <v>75</v>
      </c>
      <c r="B43" s="268" t="s">
        <v>76</v>
      </c>
      <c r="C43" s="237" t="s">
        <v>645</v>
      </c>
      <c r="D43" s="237" t="s">
        <v>33</v>
      </c>
      <c r="E43" s="237" t="s">
        <v>34</v>
      </c>
      <c r="F43" s="237" t="s">
        <v>35</v>
      </c>
      <c r="G43" s="37" t="s">
        <v>36</v>
      </c>
      <c r="H43" s="237" t="s">
        <v>37</v>
      </c>
      <c r="I43" s="242" t="s">
        <v>530</v>
      </c>
      <c r="J43" s="242" t="s">
        <v>530</v>
      </c>
      <c r="K43" s="239">
        <v>8.8000000000000007</v>
      </c>
      <c r="L43" s="244">
        <v>8.1</v>
      </c>
      <c r="M43" s="228"/>
      <c r="N43" s="228"/>
    </row>
    <row r="44" spans="1:14" ht="38.25" customHeight="1">
      <c r="A44" s="265" t="s">
        <v>75</v>
      </c>
      <c r="B44" s="268" t="s">
        <v>76</v>
      </c>
      <c r="C44" s="237" t="s">
        <v>646</v>
      </c>
      <c r="D44" s="237" t="s">
        <v>33</v>
      </c>
      <c r="E44" s="237" t="s">
        <v>34</v>
      </c>
      <c r="F44" s="237" t="s">
        <v>35</v>
      </c>
      <c r="G44" s="37" t="s">
        <v>36</v>
      </c>
      <c r="H44" s="237" t="s">
        <v>37</v>
      </c>
      <c r="I44" s="242" t="s">
        <v>530</v>
      </c>
      <c r="J44" s="243" t="s">
        <v>530</v>
      </c>
      <c r="K44" s="239" t="s">
        <v>530</v>
      </c>
      <c r="L44" s="244">
        <v>10</v>
      </c>
      <c r="M44" s="228"/>
      <c r="N44" s="228"/>
    </row>
    <row r="45" spans="1:14" ht="38.25" customHeight="1">
      <c r="A45" s="265" t="s">
        <v>75</v>
      </c>
      <c r="B45" s="268" t="s">
        <v>76</v>
      </c>
      <c r="C45" s="237" t="s">
        <v>647</v>
      </c>
      <c r="D45" s="237" t="s">
        <v>33</v>
      </c>
      <c r="E45" s="237" t="s">
        <v>34</v>
      </c>
      <c r="F45" s="237" t="s">
        <v>35</v>
      </c>
      <c r="G45" s="37" t="s">
        <v>36</v>
      </c>
      <c r="H45" s="237" t="s">
        <v>37</v>
      </c>
      <c r="I45" s="238">
        <v>8.6999999999999993</v>
      </c>
      <c r="J45" s="239">
        <v>8.8000000000000007</v>
      </c>
      <c r="K45" s="239">
        <v>7.3</v>
      </c>
      <c r="L45" s="244">
        <v>8.25</v>
      </c>
      <c r="M45" s="228"/>
      <c r="N45" s="228"/>
    </row>
    <row r="46" spans="1:14" ht="38.25" customHeight="1">
      <c r="A46" s="265" t="s">
        <v>75</v>
      </c>
      <c r="B46" s="268" t="s">
        <v>76</v>
      </c>
      <c r="C46" s="237" t="s">
        <v>648</v>
      </c>
      <c r="D46" s="237" t="s">
        <v>33</v>
      </c>
      <c r="E46" s="237" t="s">
        <v>34</v>
      </c>
      <c r="F46" s="237" t="s">
        <v>35</v>
      </c>
      <c r="G46" s="37" t="s">
        <v>36</v>
      </c>
      <c r="H46" s="237" t="s">
        <v>37</v>
      </c>
      <c r="I46" s="238">
        <v>8.1</v>
      </c>
      <c r="J46" s="239">
        <v>8.3000000000000007</v>
      </c>
      <c r="K46" s="239">
        <v>7.4</v>
      </c>
      <c r="L46" s="244">
        <v>7.94</v>
      </c>
      <c r="M46" s="228"/>
      <c r="N46" s="228"/>
    </row>
    <row r="47" spans="1:14" ht="38.25" customHeight="1">
      <c r="A47" s="265" t="s">
        <v>75</v>
      </c>
      <c r="B47" s="268" t="s">
        <v>76</v>
      </c>
      <c r="C47" s="237" t="s">
        <v>649</v>
      </c>
      <c r="D47" s="237" t="s">
        <v>33</v>
      </c>
      <c r="E47" s="237" t="s">
        <v>34</v>
      </c>
      <c r="F47" s="237" t="s">
        <v>35</v>
      </c>
      <c r="G47" s="37" t="s">
        <v>36</v>
      </c>
      <c r="H47" s="237" t="s">
        <v>37</v>
      </c>
      <c r="I47" s="238">
        <v>9</v>
      </c>
      <c r="J47" s="239">
        <v>9.1999999999999993</v>
      </c>
      <c r="K47" s="239">
        <v>8.1</v>
      </c>
      <c r="L47" s="244">
        <v>7.4</v>
      </c>
      <c r="M47" s="228"/>
      <c r="N47" s="228"/>
    </row>
    <row r="48" spans="1:14" ht="38.25" customHeight="1">
      <c r="A48" s="265" t="s">
        <v>75</v>
      </c>
      <c r="B48" s="268" t="s">
        <v>76</v>
      </c>
      <c r="C48" s="237" t="s">
        <v>650</v>
      </c>
      <c r="D48" s="237" t="s">
        <v>33</v>
      </c>
      <c r="E48" s="237" t="s">
        <v>34</v>
      </c>
      <c r="F48" s="237" t="s">
        <v>35</v>
      </c>
      <c r="G48" s="37" t="s">
        <v>36</v>
      </c>
      <c r="H48" s="237" t="s">
        <v>37</v>
      </c>
      <c r="I48" s="238">
        <v>8.3000000000000007</v>
      </c>
      <c r="J48" s="239">
        <v>8</v>
      </c>
      <c r="K48" s="239">
        <v>8.1999999999999993</v>
      </c>
      <c r="L48" s="244">
        <v>8.1</v>
      </c>
      <c r="M48" s="228"/>
      <c r="N48" s="228"/>
    </row>
    <row r="49" spans="1:14" ht="38.25" customHeight="1">
      <c r="A49" s="265" t="s">
        <v>75</v>
      </c>
      <c r="B49" s="268" t="s">
        <v>76</v>
      </c>
      <c r="C49" s="237" t="s">
        <v>651</v>
      </c>
      <c r="D49" s="237" t="s">
        <v>33</v>
      </c>
      <c r="E49" s="237" t="s">
        <v>34</v>
      </c>
      <c r="F49" s="237" t="s">
        <v>35</v>
      </c>
      <c r="G49" s="37" t="s">
        <v>36</v>
      </c>
      <c r="H49" s="237" t="s">
        <v>37</v>
      </c>
      <c r="I49" s="238">
        <v>8.4</v>
      </c>
      <c r="J49" s="239">
        <v>9.3000000000000007</v>
      </c>
      <c r="K49" s="239">
        <v>8.1999999999999993</v>
      </c>
      <c r="L49" s="244">
        <v>8.18</v>
      </c>
      <c r="M49" s="228"/>
      <c r="N49" s="228"/>
    </row>
    <row r="50" spans="1:14" ht="38.25" customHeight="1">
      <c r="A50" s="265" t="s">
        <v>80</v>
      </c>
      <c r="B50" s="268" t="s">
        <v>653</v>
      </c>
      <c r="C50" s="237" t="s">
        <v>591</v>
      </c>
      <c r="D50" s="237" t="s">
        <v>33</v>
      </c>
      <c r="E50" s="237" t="s">
        <v>34</v>
      </c>
      <c r="F50" s="237" t="s">
        <v>35</v>
      </c>
      <c r="G50" s="37" t="s">
        <v>36</v>
      </c>
      <c r="H50" s="237" t="s">
        <v>37</v>
      </c>
      <c r="I50" s="238">
        <v>7.77</v>
      </c>
      <c r="J50" s="239">
        <v>7.67</v>
      </c>
      <c r="K50" s="239">
        <v>7.6</v>
      </c>
      <c r="L50" s="273">
        <v>7.4524999999999997</v>
      </c>
      <c r="M50" s="228"/>
      <c r="N50" s="228"/>
    </row>
    <row r="51" spans="1:14" ht="38.25" customHeight="1">
      <c r="A51" s="265" t="s">
        <v>80</v>
      </c>
      <c r="B51" s="268" t="s">
        <v>653</v>
      </c>
      <c r="C51" s="237" t="s">
        <v>592</v>
      </c>
      <c r="D51" s="237" t="s">
        <v>33</v>
      </c>
      <c r="E51" s="237" t="s">
        <v>34</v>
      </c>
      <c r="F51" s="237" t="s">
        <v>35</v>
      </c>
      <c r="G51" s="37" t="s">
        <v>36</v>
      </c>
      <c r="H51" s="237" t="s">
        <v>37</v>
      </c>
      <c r="I51" s="238">
        <v>7.42</v>
      </c>
      <c r="J51" s="239">
        <v>7.67</v>
      </c>
      <c r="K51" s="239">
        <v>7.5</v>
      </c>
      <c r="L51" s="244">
        <v>7.32</v>
      </c>
      <c r="M51" s="228"/>
      <c r="N51" s="228"/>
    </row>
    <row r="52" spans="1:14" ht="38.25" customHeight="1">
      <c r="A52" s="265" t="s">
        <v>80</v>
      </c>
      <c r="B52" s="268" t="s">
        <v>653</v>
      </c>
      <c r="C52" s="237" t="s">
        <v>593</v>
      </c>
      <c r="D52" s="237" t="s">
        <v>33</v>
      </c>
      <c r="E52" s="237" t="s">
        <v>34</v>
      </c>
      <c r="F52" s="237" t="s">
        <v>35</v>
      </c>
      <c r="G52" s="37" t="s">
        <v>36</v>
      </c>
      <c r="H52" s="237" t="s">
        <v>37</v>
      </c>
      <c r="I52" s="242" t="s">
        <v>530</v>
      </c>
      <c r="J52" s="243" t="s">
        <v>530</v>
      </c>
      <c r="K52" s="239" t="s">
        <v>630</v>
      </c>
      <c r="L52" s="244">
        <v>7.46</v>
      </c>
      <c r="M52" s="228"/>
      <c r="N52" s="228"/>
    </row>
    <row r="53" spans="1:14" ht="38.25" customHeight="1">
      <c r="A53" s="265" t="s">
        <v>80</v>
      </c>
      <c r="B53" s="268" t="s">
        <v>653</v>
      </c>
      <c r="C53" s="237" t="s">
        <v>631</v>
      </c>
      <c r="D53" s="237" t="s">
        <v>33</v>
      </c>
      <c r="E53" s="237" t="s">
        <v>34</v>
      </c>
      <c r="F53" s="237" t="s">
        <v>35</v>
      </c>
      <c r="G53" s="37" t="s">
        <v>36</v>
      </c>
      <c r="H53" s="237" t="s">
        <v>37</v>
      </c>
      <c r="I53" s="238">
        <v>8.2899999999999991</v>
      </c>
      <c r="J53" s="239">
        <v>7.63</v>
      </c>
      <c r="K53" s="239">
        <v>8.8000000000000007</v>
      </c>
      <c r="L53" s="244">
        <v>8.2474999999999987</v>
      </c>
      <c r="M53" s="228"/>
      <c r="N53" s="228"/>
    </row>
    <row r="54" spans="1:14" ht="38.25" customHeight="1">
      <c r="A54" s="265" t="s">
        <v>80</v>
      </c>
      <c r="B54" s="268" t="s">
        <v>653</v>
      </c>
      <c r="C54" s="237" t="s">
        <v>632</v>
      </c>
      <c r="D54" s="237" t="s">
        <v>33</v>
      </c>
      <c r="E54" s="237" t="s">
        <v>34</v>
      </c>
      <c r="F54" s="237" t="s">
        <v>35</v>
      </c>
      <c r="G54" s="37" t="s">
        <v>36</v>
      </c>
      <c r="H54" s="237" t="s">
        <v>37</v>
      </c>
      <c r="I54" s="238">
        <v>8.69</v>
      </c>
      <c r="J54" s="239">
        <v>8.39</v>
      </c>
      <c r="K54" s="239">
        <v>8.3000000000000007</v>
      </c>
      <c r="L54" s="244">
        <v>7.4375</v>
      </c>
      <c r="M54" s="228"/>
      <c r="N54" s="228"/>
    </row>
    <row r="55" spans="1:14" ht="38.25" customHeight="1">
      <c r="A55" s="265" t="s">
        <v>80</v>
      </c>
      <c r="B55" s="268" t="s">
        <v>653</v>
      </c>
      <c r="C55" s="237" t="s">
        <v>633</v>
      </c>
      <c r="D55" s="237" t="s">
        <v>33</v>
      </c>
      <c r="E55" s="237" t="s">
        <v>34</v>
      </c>
      <c r="F55" s="237" t="s">
        <v>35</v>
      </c>
      <c r="G55" s="37" t="s">
        <v>36</v>
      </c>
      <c r="H55" s="237" t="s">
        <v>37</v>
      </c>
      <c r="I55" s="238">
        <v>8.9</v>
      </c>
      <c r="J55" s="239">
        <v>8.31</v>
      </c>
      <c r="K55" s="239">
        <v>8.8000000000000007</v>
      </c>
      <c r="L55" s="244">
        <v>7.4375</v>
      </c>
      <c r="M55" s="228"/>
      <c r="N55" s="228"/>
    </row>
    <row r="56" spans="1:14" ht="38.25" customHeight="1">
      <c r="A56" s="265" t="s">
        <v>80</v>
      </c>
      <c r="B56" s="268" t="s">
        <v>653</v>
      </c>
      <c r="C56" s="237" t="s">
        <v>635</v>
      </c>
      <c r="D56" s="237" t="s">
        <v>33</v>
      </c>
      <c r="E56" s="237" t="s">
        <v>34</v>
      </c>
      <c r="F56" s="237" t="s">
        <v>35</v>
      </c>
      <c r="G56" s="37" t="s">
        <v>36</v>
      </c>
      <c r="H56" s="237" t="s">
        <v>37</v>
      </c>
      <c r="I56" s="242" t="s">
        <v>530</v>
      </c>
      <c r="J56" s="243" t="s">
        <v>530</v>
      </c>
      <c r="K56" s="239">
        <v>8.5</v>
      </c>
      <c r="L56" s="244" t="s">
        <v>642</v>
      </c>
      <c r="M56" s="228"/>
      <c r="N56" s="228"/>
    </row>
    <row r="57" spans="1:14" ht="38.25" customHeight="1">
      <c r="A57" s="265" t="s">
        <v>80</v>
      </c>
      <c r="B57" s="268" t="s">
        <v>653</v>
      </c>
      <c r="C57" s="237" t="s">
        <v>634</v>
      </c>
      <c r="D57" s="237" t="s">
        <v>33</v>
      </c>
      <c r="E57" s="237" t="s">
        <v>34</v>
      </c>
      <c r="F57" s="237" t="s">
        <v>35</v>
      </c>
      <c r="G57" s="37" t="s">
        <v>36</v>
      </c>
      <c r="H57" s="237" t="s">
        <v>37</v>
      </c>
      <c r="I57" s="242" t="s">
        <v>530</v>
      </c>
      <c r="J57" s="239">
        <v>7.25</v>
      </c>
      <c r="K57" s="239">
        <v>8.9</v>
      </c>
      <c r="L57" s="244">
        <v>7.0824999999999996</v>
      </c>
      <c r="M57" s="228"/>
      <c r="N57" s="228"/>
    </row>
    <row r="58" spans="1:14" ht="38.25" customHeight="1">
      <c r="A58" s="265" t="s">
        <v>80</v>
      </c>
      <c r="B58" s="268" t="s">
        <v>653</v>
      </c>
      <c r="C58" s="237" t="s">
        <v>637</v>
      </c>
      <c r="D58" s="237" t="s">
        <v>33</v>
      </c>
      <c r="E58" s="237" t="s">
        <v>34</v>
      </c>
      <c r="F58" s="237" t="s">
        <v>35</v>
      </c>
      <c r="G58" s="37" t="s">
        <v>36</v>
      </c>
      <c r="H58" s="237" t="s">
        <v>37</v>
      </c>
      <c r="I58" s="242" t="s">
        <v>530</v>
      </c>
      <c r="J58" s="243" t="s">
        <v>530</v>
      </c>
      <c r="K58" s="239" t="s">
        <v>652</v>
      </c>
      <c r="L58" s="244" t="s">
        <v>642</v>
      </c>
      <c r="M58" s="228"/>
      <c r="N58" s="228"/>
    </row>
    <row r="59" spans="1:14" ht="38.25" customHeight="1">
      <c r="A59" s="265" t="s">
        <v>80</v>
      </c>
      <c r="B59" s="268" t="s">
        <v>653</v>
      </c>
      <c r="C59" s="237" t="s">
        <v>636</v>
      </c>
      <c r="D59" s="237" t="s">
        <v>33</v>
      </c>
      <c r="E59" s="237" t="s">
        <v>34</v>
      </c>
      <c r="F59" s="237" t="s">
        <v>35</v>
      </c>
      <c r="G59" s="37" t="s">
        <v>36</v>
      </c>
      <c r="H59" s="237" t="s">
        <v>37</v>
      </c>
      <c r="I59" s="238">
        <v>8.58</v>
      </c>
      <c r="J59" s="239">
        <v>8.0299999999999994</v>
      </c>
      <c r="K59" s="239">
        <v>8.1999999999999993</v>
      </c>
      <c r="L59" s="244">
        <v>6.1750000000000007</v>
      </c>
      <c r="M59" s="228"/>
      <c r="N59" s="228"/>
    </row>
    <row r="60" spans="1:14" ht="38.25" customHeight="1">
      <c r="A60" s="265" t="s">
        <v>80</v>
      </c>
      <c r="B60" s="268" t="s">
        <v>653</v>
      </c>
      <c r="C60" s="237" t="s">
        <v>638</v>
      </c>
      <c r="D60" s="237" t="s">
        <v>33</v>
      </c>
      <c r="E60" s="237" t="s">
        <v>34</v>
      </c>
      <c r="F60" s="237" t="s">
        <v>35</v>
      </c>
      <c r="G60" s="37" t="s">
        <v>36</v>
      </c>
      <c r="H60" s="237" t="s">
        <v>37</v>
      </c>
      <c r="I60" s="242" t="s">
        <v>530</v>
      </c>
      <c r="J60" s="239">
        <v>9.42</v>
      </c>
      <c r="K60" s="239">
        <v>9.3000000000000007</v>
      </c>
      <c r="L60" s="244">
        <v>8.5</v>
      </c>
      <c r="M60" s="228"/>
      <c r="N60" s="228"/>
    </row>
    <row r="61" spans="1:14" ht="38.25" customHeight="1">
      <c r="A61" s="265" t="s">
        <v>80</v>
      </c>
      <c r="B61" s="268" t="s">
        <v>653</v>
      </c>
      <c r="C61" s="237" t="s">
        <v>639</v>
      </c>
      <c r="D61" s="237" t="s">
        <v>33</v>
      </c>
      <c r="E61" s="237" t="s">
        <v>34</v>
      </c>
      <c r="F61" s="237" t="s">
        <v>35</v>
      </c>
      <c r="G61" s="37" t="s">
        <v>36</v>
      </c>
      <c r="H61" s="237" t="s">
        <v>37</v>
      </c>
      <c r="I61" s="242"/>
      <c r="J61" s="239"/>
      <c r="K61" s="239"/>
      <c r="L61" s="244">
        <v>8</v>
      </c>
      <c r="M61" s="228"/>
      <c r="N61" s="228"/>
    </row>
    <row r="62" spans="1:14" ht="38.25" customHeight="1">
      <c r="A62" s="265" t="s">
        <v>80</v>
      </c>
      <c r="B62" s="268" t="s">
        <v>653</v>
      </c>
      <c r="C62" s="237" t="s">
        <v>640</v>
      </c>
      <c r="D62" s="237" t="s">
        <v>33</v>
      </c>
      <c r="E62" s="237" t="s">
        <v>34</v>
      </c>
      <c r="F62" s="237" t="s">
        <v>35</v>
      </c>
      <c r="G62" s="37" t="s">
        <v>36</v>
      </c>
      <c r="H62" s="237" t="s">
        <v>37</v>
      </c>
      <c r="I62" s="242" t="s">
        <v>530</v>
      </c>
      <c r="J62" s="239" t="s">
        <v>652</v>
      </c>
      <c r="K62" s="239" t="s">
        <v>652</v>
      </c>
      <c r="L62" s="244" t="s">
        <v>652</v>
      </c>
      <c r="M62" s="228"/>
      <c r="N62" s="228"/>
    </row>
    <row r="63" spans="1:14" ht="38.25" customHeight="1">
      <c r="A63" s="265" t="s">
        <v>80</v>
      </c>
      <c r="B63" s="268" t="s">
        <v>653</v>
      </c>
      <c r="C63" s="237" t="s">
        <v>641</v>
      </c>
      <c r="D63" s="237" t="s">
        <v>33</v>
      </c>
      <c r="E63" s="237" t="s">
        <v>34</v>
      </c>
      <c r="F63" s="237" t="s">
        <v>35</v>
      </c>
      <c r="G63" s="37" t="s">
        <v>36</v>
      </c>
      <c r="H63" s="237" t="s">
        <v>37</v>
      </c>
      <c r="I63" s="242" t="s">
        <v>530</v>
      </c>
      <c r="J63" s="243" t="s">
        <v>530</v>
      </c>
      <c r="K63" s="239">
        <v>9.5</v>
      </c>
      <c r="L63" s="244">
        <v>8.25</v>
      </c>
      <c r="M63" s="228"/>
      <c r="N63" s="228"/>
    </row>
    <row r="64" spans="1:14" ht="38.25" customHeight="1">
      <c r="A64" s="265" t="s">
        <v>80</v>
      </c>
      <c r="B64" s="268" t="s">
        <v>653</v>
      </c>
      <c r="C64" s="237" t="s">
        <v>643</v>
      </c>
      <c r="D64" s="237" t="s">
        <v>33</v>
      </c>
      <c r="E64" s="237" t="s">
        <v>34</v>
      </c>
      <c r="F64" s="237" t="s">
        <v>35</v>
      </c>
      <c r="G64" s="37" t="s">
        <v>36</v>
      </c>
      <c r="H64" s="237" t="s">
        <v>37</v>
      </c>
      <c r="I64" s="242" t="s">
        <v>530</v>
      </c>
      <c r="J64" s="242" t="s">
        <v>530</v>
      </c>
      <c r="K64" s="239">
        <v>7.4</v>
      </c>
      <c r="L64" s="244">
        <v>9.25</v>
      </c>
      <c r="M64" s="228"/>
      <c r="N64" s="228"/>
    </row>
    <row r="65" spans="1:14" ht="38.25" customHeight="1">
      <c r="A65" s="265" t="s">
        <v>80</v>
      </c>
      <c r="B65" s="268" t="s">
        <v>653</v>
      </c>
      <c r="C65" s="237" t="s">
        <v>644</v>
      </c>
      <c r="D65" s="237" t="s">
        <v>33</v>
      </c>
      <c r="E65" s="237" t="s">
        <v>34</v>
      </c>
      <c r="F65" s="237" t="s">
        <v>35</v>
      </c>
      <c r="G65" s="37" t="s">
        <v>36</v>
      </c>
      <c r="H65" s="237" t="s">
        <v>37</v>
      </c>
      <c r="I65" s="242"/>
      <c r="J65" s="243"/>
      <c r="K65" s="239"/>
      <c r="L65" s="244">
        <v>10</v>
      </c>
      <c r="M65" s="228"/>
      <c r="N65" s="228"/>
    </row>
    <row r="66" spans="1:14" ht="38.25" customHeight="1">
      <c r="A66" s="265" t="s">
        <v>80</v>
      </c>
      <c r="B66" s="268" t="s">
        <v>653</v>
      </c>
      <c r="C66" s="237" t="s">
        <v>645</v>
      </c>
      <c r="D66" s="237" t="s">
        <v>33</v>
      </c>
      <c r="E66" s="237" t="s">
        <v>34</v>
      </c>
      <c r="F66" s="237" t="s">
        <v>35</v>
      </c>
      <c r="G66" s="37" t="s">
        <v>36</v>
      </c>
      <c r="H66" s="237" t="s">
        <v>37</v>
      </c>
      <c r="I66" s="242"/>
      <c r="J66" s="243"/>
      <c r="K66" s="239"/>
      <c r="L66" s="244">
        <v>7.375</v>
      </c>
      <c r="M66" s="228"/>
      <c r="N66" s="228"/>
    </row>
    <row r="67" spans="1:14" ht="38.25" customHeight="1">
      <c r="A67" s="265" t="s">
        <v>80</v>
      </c>
      <c r="B67" s="268" t="s">
        <v>653</v>
      </c>
      <c r="C67" s="237" t="s">
        <v>646</v>
      </c>
      <c r="D67" s="237" t="s">
        <v>33</v>
      </c>
      <c r="E67" s="237" t="s">
        <v>34</v>
      </c>
      <c r="F67" s="237" t="s">
        <v>35</v>
      </c>
      <c r="G67" s="37" t="s">
        <v>36</v>
      </c>
      <c r="H67" s="237" t="s">
        <v>37</v>
      </c>
      <c r="I67" s="242"/>
      <c r="J67" s="243"/>
      <c r="K67" s="239"/>
      <c r="L67" s="244">
        <v>10</v>
      </c>
      <c r="M67" s="228"/>
      <c r="N67" s="228"/>
    </row>
    <row r="68" spans="1:14" ht="38.25" customHeight="1">
      <c r="A68" s="265" t="s">
        <v>80</v>
      </c>
      <c r="B68" s="268" t="s">
        <v>653</v>
      </c>
      <c r="C68" s="237" t="s">
        <v>647</v>
      </c>
      <c r="D68" s="237" t="s">
        <v>33</v>
      </c>
      <c r="E68" s="237" t="s">
        <v>34</v>
      </c>
      <c r="F68" s="237" t="s">
        <v>35</v>
      </c>
      <c r="G68" s="37" t="s">
        <v>36</v>
      </c>
      <c r="H68" s="237" t="s">
        <v>37</v>
      </c>
      <c r="I68" s="238">
        <v>8.5</v>
      </c>
      <c r="J68" s="239">
        <v>8.3000000000000007</v>
      </c>
      <c r="K68" s="239">
        <v>6.9</v>
      </c>
      <c r="L68" s="244">
        <v>7.7200000000000006</v>
      </c>
      <c r="M68" s="228"/>
      <c r="N68" s="228"/>
    </row>
    <row r="69" spans="1:14" ht="38.25" customHeight="1">
      <c r="A69" s="265" t="s">
        <v>80</v>
      </c>
      <c r="B69" s="268" t="s">
        <v>653</v>
      </c>
      <c r="C69" s="237" t="s">
        <v>648</v>
      </c>
      <c r="D69" s="237" t="s">
        <v>33</v>
      </c>
      <c r="E69" s="237" t="s">
        <v>34</v>
      </c>
      <c r="F69" s="237" t="s">
        <v>35</v>
      </c>
      <c r="G69" s="37" t="s">
        <v>36</v>
      </c>
      <c r="H69" s="237" t="s">
        <v>37</v>
      </c>
      <c r="I69" s="238">
        <v>7.7</v>
      </c>
      <c r="J69" s="239">
        <v>7.6</v>
      </c>
      <c r="K69" s="239">
        <v>6.9</v>
      </c>
      <c r="L69" s="244">
        <v>7.4925000000000006</v>
      </c>
      <c r="M69" s="228"/>
      <c r="N69" s="228"/>
    </row>
    <row r="70" spans="1:14" ht="38.25" customHeight="1">
      <c r="A70" s="265" t="s">
        <v>80</v>
      </c>
      <c r="B70" s="268" t="s">
        <v>653</v>
      </c>
      <c r="C70" s="237" t="s">
        <v>649</v>
      </c>
      <c r="D70" s="237" t="s">
        <v>33</v>
      </c>
      <c r="E70" s="237" t="s">
        <v>34</v>
      </c>
      <c r="F70" s="237" t="s">
        <v>35</v>
      </c>
      <c r="G70" s="37" t="s">
        <v>36</v>
      </c>
      <c r="H70" s="237" t="s">
        <v>37</v>
      </c>
      <c r="I70" s="238">
        <v>8.8000000000000007</v>
      </c>
      <c r="J70" s="239">
        <v>8.1</v>
      </c>
      <c r="K70" s="239">
        <v>7</v>
      </c>
      <c r="L70" s="244">
        <v>3.25</v>
      </c>
      <c r="M70" s="228"/>
      <c r="N70" s="228"/>
    </row>
    <row r="71" spans="1:14" ht="38.25" customHeight="1">
      <c r="A71" s="265" t="s">
        <v>80</v>
      </c>
      <c r="B71" s="268" t="s">
        <v>653</v>
      </c>
      <c r="C71" s="237" t="s">
        <v>650</v>
      </c>
      <c r="D71" s="237" t="s">
        <v>33</v>
      </c>
      <c r="E71" s="237" t="s">
        <v>34</v>
      </c>
      <c r="F71" s="237" t="s">
        <v>35</v>
      </c>
      <c r="G71" s="37" t="s">
        <v>36</v>
      </c>
      <c r="H71" s="237" t="s">
        <v>37</v>
      </c>
      <c r="I71" s="238">
        <v>7.9</v>
      </c>
      <c r="J71" s="239">
        <v>8.5</v>
      </c>
      <c r="K71" s="239">
        <v>7.2</v>
      </c>
      <c r="L71" s="244">
        <v>5.1725000000000003</v>
      </c>
      <c r="M71" s="228"/>
      <c r="N71" s="228"/>
    </row>
    <row r="72" spans="1:14" ht="38.25" customHeight="1">
      <c r="A72" s="265" t="s">
        <v>80</v>
      </c>
      <c r="B72" s="268" t="s">
        <v>653</v>
      </c>
      <c r="C72" s="237" t="s">
        <v>651</v>
      </c>
      <c r="D72" s="237" t="s">
        <v>33</v>
      </c>
      <c r="E72" s="237" t="s">
        <v>34</v>
      </c>
      <c r="F72" s="237" t="s">
        <v>35</v>
      </c>
      <c r="G72" s="37" t="s">
        <v>36</v>
      </c>
      <c r="H72" s="237" t="s">
        <v>37</v>
      </c>
      <c r="I72" s="238">
        <v>8</v>
      </c>
      <c r="J72" s="239">
        <v>8.9</v>
      </c>
      <c r="K72" s="239">
        <v>6.5</v>
      </c>
      <c r="L72" s="244">
        <v>6.0125000000000002</v>
      </c>
      <c r="M72" s="228"/>
      <c r="N72" s="228"/>
    </row>
    <row r="73" spans="1:14" ht="38.25" customHeight="1">
      <c r="A73" s="265" t="s">
        <v>296</v>
      </c>
      <c r="B73" s="268" t="s">
        <v>654</v>
      </c>
      <c r="C73" s="237" t="s">
        <v>591</v>
      </c>
      <c r="D73" s="237" t="s">
        <v>33</v>
      </c>
      <c r="E73" s="237" t="s">
        <v>34</v>
      </c>
      <c r="F73" s="237" t="s">
        <v>35</v>
      </c>
      <c r="G73" s="37" t="s">
        <v>36</v>
      </c>
      <c r="H73" s="237" t="s">
        <v>37</v>
      </c>
      <c r="I73" s="238">
        <v>7.62</v>
      </c>
      <c r="J73" s="239">
        <v>7.63</v>
      </c>
      <c r="K73" s="239">
        <v>7.2</v>
      </c>
      <c r="L73" s="244">
        <v>7.5</v>
      </c>
      <c r="M73" s="228"/>
      <c r="N73" s="228"/>
    </row>
    <row r="74" spans="1:14" ht="38.25" customHeight="1">
      <c r="A74" s="265" t="s">
        <v>296</v>
      </c>
      <c r="B74" s="268" t="s">
        <v>654</v>
      </c>
      <c r="C74" s="237" t="s">
        <v>592</v>
      </c>
      <c r="D74" s="237" t="s">
        <v>33</v>
      </c>
      <c r="E74" s="237" t="s">
        <v>34</v>
      </c>
      <c r="F74" s="237" t="s">
        <v>35</v>
      </c>
      <c r="G74" s="37" t="s">
        <v>36</v>
      </c>
      <c r="H74" s="237" t="s">
        <v>37</v>
      </c>
      <c r="I74" s="238">
        <v>7.56</v>
      </c>
      <c r="J74" s="239">
        <v>7.86</v>
      </c>
      <c r="K74" s="239">
        <v>7.7</v>
      </c>
      <c r="L74" s="244">
        <v>7.67</v>
      </c>
      <c r="M74" s="228"/>
      <c r="N74" s="228"/>
    </row>
    <row r="75" spans="1:14" ht="38.25" customHeight="1">
      <c r="A75" s="265" t="s">
        <v>296</v>
      </c>
      <c r="B75" s="268" t="s">
        <v>654</v>
      </c>
      <c r="C75" s="237" t="s">
        <v>593</v>
      </c>
      <c r="D75" s="237" t="s">
        <v>33</v>
      </c>
      <c r="E75" s="237" t="s">
        <v>34</v>
      </c>
      <c r="F75" s="237" t="s">
        <v>35</v>
      </c>
      <c r="G75" s="37" t="s">
        <v>36</v>
      </c>
      <c r="H75" s="237" t="s">
        <v>37</v>
      </c>
      <c r="I75" s="242" t="s">
        <v>530</v>
      </c>
      <c r="J75" s="243" t="s">
        <v>530</v>
      </c>
      <c r="K75" s="239" t="s">
        <v>630</v>
      </c>
      <c r="L75" s="244">
        <v>7.89</v>
      </c>
      <c r="M75" s="228"/>
      <c r="N75" s="228"/>
    </row>
    <row r="76" spans="1:14" ht="38.25" customHeight="1">
      <c r="A76" s="265" t="s">
        <v>296</v>
      </c>
      <c r="B76" s="268" t="s">
        <v>654</v>
      </c>
      <c r="C76" s="237" t="s">
        <v>631</v>
      </c>
      <c r="D76" s="237" t="s">
        <v>33</v>
      </c>
      <c r="E76" s="237" t="s">
        <v>34</v>
      </c>
      <c r="F76" s="237" t="s">
        <v>35</v>
      </c>
      <c r="G76" s="37" t="s">
        <v>36</v>
      </c>
      <c r="H76" s="237" t="s">
        <v>37</v>
      </c>
      <c r="I76" s="246">
        <v>6.31</v>
      </c>
      <c r="J76" s="239">
        <v>7.26</v>
      </c>
      <c r="K76" s="239">
        <v>7.8</v>
      </c>
      <c r="L76" s="244">
        <v>7.89</v>
      </c>
      <c r="M76" s="228"/>
      <c r="N76" s="228"/>
    </row>
    <row r="77" spans="1:14" ht="38.25" customHeight="1">
      <c r="A77" s="265" t="s">
        <v>296</v>
      </c>
      <c r="B77" s="268" t="s">
        <v>654</v>
      </c>
      <c r="C77" s="237" t="s">
        <v>632</v>
      </c>
      <c r="D77" s="237" t="s">
        <v>33</v>
      </c>
      <c r="E77" s="237" t="s">
        <v>34</v>
      </c>
      <c r="F77" s="237" t="s">
        <v>35</v>
      </c>
      <c r="G77" s="37" t="s">
        <v>36</v>
      </c>
      <c r="H77" s="237" t="s">
        <v>37</v>
      </c>
      <c r="I77" s="238">
        <v>8.7899999999999991</v>
      </c>
      <c r="J77" s="239">
        <v>8.33</v>
      </c>
      <c r="K77" s="239">
        <v>7.5</v>
      </c>
      <c r="L77" s="244">
        <v>7.63</v>
      </c>
      <c r="M77" s="228"/>
      <c r="N77" s="228"/>
    </row>
    <row r="78" spans="1:14" ht="38.25" customHeight="1">
      <c r="A78" s="265" t="s">
        <v>296</v>
      </c>
      <c r="B78" s="268" t="s">
        <v>654</v>
      </c>
      <c r="C78" s="237" t="s">
        <v>633</v>
      </c>
      <c r="D78" s="237" t="s">
        <v>33</v>
      </c>
      <c r="E78" s="237" t="s">
        <v>34</v>
      </c>
      <c r="F78" s="237" t="s">
        <v>35</v>
      </c>
      <c r="G78" s="37" t="s">
        <v>36</v>
      </c>
      <c r="H78" s="237" t="s">
        <v>37</v>
      </c>
      <c r="I78" s="238">
        <v>8.69</v>
      </c>
      <c r="J78" s="239">
        <v>8.33</v>
      </c>
      <c r="K78" s="239">
        <v>7.5</v>
      </c>
      <c r="L78" s="244">
        <v>7.81</v>
      </c>
      <c r="M78" s="228"/>
      <c r="N78" s="228"/>
    </row>
    <row r="79" spans="1:14" ht="38.25" customHeight="1">
      <c r="A79" s="265" t="s">
        <v>296</v>
      </c>
      <c r="B79" s="268" t="s">
        <v>654</v>
      </c>
      <c r="C79" s="237" t="s">
        <v>634</v>
      </c>
      <c r="D79" s="237" t="s">
        <v>33</v>
      </c>
      <c r="E79" s="237" t="s">
        <v>34</v>
      </c>
      <c r="F79" s="237" t="s">
        <v>35</v>
      </c>
      <c r="G79" s="37" t="s">
        <v>36</v>
      </c>
      <c r="H79" s="237" t="s">
        <v>37</v>
      </c>
      <c r="I79" s="242" t="s">
        <v>530</v>
      </c>
      <c r="J79" s="239">
        <v>8.5</v>
      </c>
      <c r="K79" s="239">
        <v>8.4</v>
      </c>
      <c r="L79" s="244">
        <v>6.67</v>
      </c>
      <c r="M79" s="228"/>
      <c r="N79" s="228"/>
    </row>
    <row r="80" spans="1:14" ht="38.25" customHeight="1">
      <c r="A80" s="265" t="s">
        <v>296</v>
      </c>
      <c r="B80" s="268" t="s">
        <v>654</v>
      </c>
      <c r="C80" s="237" t="s">
        <v>635</v>
      </c>
      <c r="D80" s="237" t="s">
        <v>33</v>
      </c>
      <c r="E80" s="237" t="s">
        <v>34</v>
      </c>
      <c r="F80" s="237" t="s">
        <v>35</v>
      </c>
      <c r="G80" s="37" t="s">
        <v>36</v>
      </c>
      <c r="H80" s="237" t="s">
        <v>37</v>
      </c>
      <c r="I80" s="242" t="s">
        <v>530</v>
      </c>
      <c r="J80" s="243" t="s">
        <v>530</v>
      </c>
      <c r="K80" s="239">
        <v>8.1999999999999993</v>
      </c>
      <c r="L80" s="244" t="s">
        <v>652</v>
      </c>
      <c r="M80" s="228"/>
      <c r="N80" s="228"/>
    </row>
    <row r="81" spans="1:14" ht="38.25" customHeight="1">
      <c r="A81" s="265" t="s">
        <v>296</v>
      </c>
      <c r="B81" s="268" t="s">
        <v>654</v>
      </c>
      <c r="C81" s="237" t="s">
        <v>637</v>
      </c>
      <c r="D81" s="237" t="s">
        <v>33</v>
      </c>
      <c r="E81" s="237" t="s">
        <v>34</v>
      </c>
      <c r="F81" s="237" t="s">
        <v>35</v>
      </c>
      <c r="G81" s="37" t="s">
        <v>36</v>
      </c>
      <c r="H81" s="237" t="s">
        <v>37</v>
      </c>
      <c r="I81" s="242" t="s">
        <v>530</v>
      </c>
      <c r="J81" s="243" t="s">
        <v>530</v>
      </c>
      <c r="K81" s="239" t="s">
        <v>652</v>
      </c>
      <c r="L81" s="244">
        <v>7.5</v>
      </c>
      <c r="M81" s="228"/>
      <c r="N81" s="228"/>
    </row>
    <row r="82" spans="1:14" ht="38.25" customHeight="1">
      <c r="A82" s="265" t="s">
        <v>296</v>
      </c>
      <c r="B82" s="268" t="s">
        <v>654</v>
      </c>
      <c r="C82" s="237" t="s">
        <v>636</v>
      </c>
      <c r="D82" s="237" t="s">
        <v>33</v>
      </c>
      <c r="E82" s="237" t="s">
        <v>34</v>
      </c>
      <c r="F82" s="237" t="s">
        <v>35</v>
      </c>
      <c r="G82" s="37" t="s">
        <v>36</v>
      </c>
      <c r="H82" s="237" t="s">
        <v>37</v>
      </c>
      <c r="I82" s="238">
        <v>7.4</v>
      </c>
      <c r="J82" s="239">
        <v>8.58</v>
      </c>
      <c r="K82" s="239">
        <v>8.1999999999999993</v>
      </c>
      <c r="L82" s="244">
        <v>8.6199999999999992</v>
      </c>
      <c r="M82" s="228"/>
      <c r="N82" s="228"/>
    </row>
    <row r="83" spans="1:14" ht="38.25" customHeight="1">
      <c r="A83" s="265" t="s">
        <v>296</v>
      </c>
      <c r="B83" s="268" t="s">
        <v>654</v>
      </c>
      <c r="C83" s="237" t="s">
        <v>638</v>
      </c>
      <c r="D83" s="237" t="s">
        <v>33</v>
      </c>
      <c r="E83" s="237" t="s">
        <v>34</v>
      </c>
      <c r="F83" s="237" t="s">
        <v>35</v>
      </c>
      <c r="G83" s="37" t="s">
        <v>36</v>
      </c>
      <c r="H83" s="237" t="s">
        <v>37</v>
      </c>
      <c r="I83" s="242" t="s">
        <v>530</v>
      </c>
      <c r="J83" s="243" t="s">
        <v>530</v>
      </c>
      <c r="K83" s="243" t="s">
        <v>530</v>
      </c>
      <c r="L83" s="244">
        <v>9.5</v>
      </c>
      <c r="M83" s="228"/>
      <c r="N83" s="228"/>
    </row>
    <row r="84" spans="1:14" ht="38.25" customHeight="1">
      <c r="A84" s="265" t="s">
        <v>296</v>
      </c>
      <c r="B84" s="268" t="s">
        <v>654</v>
      </c>
      <c r="C84" s="237" t="s">
        <v>639</v>
      </c>
      <c r="D84" s="237" t="s">
        <v>33</v>
      </c>
      <c r="E84" s="237" t="s">
        <v>34</v>
      </c>
      <c r="F84" s="237" t="s">
        <v>35</v>
      </c>
      <c r="G84" s="37" t="s">
        <v>36</v>
      </c>
      <c r="H84" s="237" t="s">
        <v>37</v>
      </c>
      <c r="I84" s="242" t="s">
        <v>530</v>
      </c>
      <c r="J84" s="243"/>
      <c r="K84" s="239"/>
      <c r="L84" s="244">
        <v>8.25</v>
      </c>
      <c r="M84" s="228"/>
      <c r="N84" s="228"/>
    </row>
    <row r="85" spans="1:14" ht="38.25" customHeight="1">
      <c r="A85" s="265" t="s">
        <v>296</v>
      </c>
      <c r="B85" s="268" t="s">
        <v>654</v>
      </c>
      <c r="C85" s="237" t="s">
        <v>641</v>
      </c>
      <c r="D85" s="237" t="s">
        <v>33</v>
      </c>
      <c r="E85" s="237" t="s">
        <v>34</v>
      </c>
      <c r="F85" s="237" t="s">
        <v>35</v>
      </c>
      <c r="G85" s="37" t="s">
        <v>36</v>
      </c>
      <c r="H85" s="237" t="s">
        <v>37</v>
      </c>
      <c r="I85" s="242" t="s">
        <v>530</v>
      </c>
      <c r="J85" s="239">
        <v>8</v>
      </c>
      <c r="K85" s="239">
        <v>8.3000000000000007</v>
      </c>
      <c r="L85" s="244">
        <v>9.3800000000000008</v>
      </c>
      <c r="M85" s="228"/>
      <c r="N85" s="228"/>
    </row>
    <row r="86" spans="1:14" ht="38.25" customHeight="1">
      <c r="A86" s="265" t="s">
        <v>296</v>
      </c>
      <c r="B86" s="268" t="s">
        <v>654</v>
      </c>
      <c r="C86" s="237" t="s">
        <v>643</v>
      </c>
      <c r="D86" s="237" t="s">
        <v>33</v>
      </c>
      <c r="E86" s="237" t="s">
        <v>34</v>
      </c>
      <c r="F86" s="237" t="s">
        <v>35</v>
      </c>
      <c r="G86" s="37" t="s">
        <v>36</v>
      </c>
      <c r="H86" s="237" t="s">
        <v>37</v>
      </c>
      <c r="I86" s="242" t="s">
        <v>530</v>
      </c>
      <c r="J86" s="242" t="s">
        <v>530</v>
      </c>
      <c r="K86" s="239">
        <v>7.6</v>
      </c>
      <c r="L86" s="244">
        <v>8.5</v>
      </c>
      <c r="M86" s="228"/>
      <c r="N86" s="228"/>
    </row>
    <row r="87" spans="1:14" ht="38.25" customHeight="1">
      <c r="A87" s="265" t="s">
        <v>296</v>
      </c>
      <c r="B87" s="268" t="s">
        <v>654</v>
      </c>
      <c r="C87" s="237" t="s">
        <v>640</v>
      </c>
      <c r="D87" s="237" t="s">
        <v>33</v>
      </c>
      <c r="E87" s="237" t="s">
        <v>34</v>
      </c>
      <c r="F87" s="237" t="s">
        <v>35</v>
      </c>
      <c r="G87" s="37" t="s">
        <v>36</v>
      </c>
      <c r="H87" s="237" t="s">
        <v>37</v>
      </c>
      <c r="I87" s="242" t="s">
        <v>530</v>
      </c>
      <c r="J87" s="242" t="s">
        <v>530</v>
      </c>
      <c r="K87" s="239" t="s">
        <v>642</v>
      </c>
      <c r="L87" s="244" t="s">
        <v>642</v>
      </c>
      <c r="M87" s="228"/>
      <c r="N87" s="228"/>
    </row>
    <row r="88" spans="1:14" ht="38.25" customHeight="1">
      <c r="A88" s="265" t="s">
        <v>296</v>
      </c>
      <c r="B88" s="268" t="s">
        <v>654</v>
      </c>
      <c r="C88" s="237" t="s">
        <v>644</v>
      </c>
      <c r="D88" s="237" t="s">
        <v>33</v>
      </c>
      <c r="E88" s="237" t="s">
        <v>34</v>
      </c>
      <c r="F88" s="237" t="s">
        <v>35</v>
      </c>
      <c r="G88" s="37" t="s">
        <v>36</v>
      </c>
      <c r="H88" s="237" t="s">
        <v>37</v>
      </c>
      <c r="I88" s="242"/>
      <c r="J88" s="243"/>
      <c r="K88" s="239"/>
      <c r="L88" s="244">
        <v>9</v>
      </c>
      <c r="M88" s="228"/>
      <c r="N88" s="228"/>
    </row>
    <row r="89" spans="1:14" ht="38.25" customHeight="1">
      <c r="A89" s="265" t="s">
        <v>296</v>
      </c>
      <c r="B89" s="268" t="s">
        <v>654</v>
      </c>
      <c r="C89" s="237" t="s">
        <v>645</v>
      </c>
      <c r="D89" s="237" t="s">
        <v>33</v>
      </c>
      <c r="E89" s="237" t="s">
        <v>34</v>
      </c>
      <c r="F89" s="237" t="s">
        <v>35</v>
      </c>
      <c r="G89" s="37" t="s">
        <v>36</v>
      </c>
      <c r="H89" s="237" t="s">
        <v>37</v>
      </c>
      <c r="I89" s="242"/>
      <c r="J89" s="243"/>
      <c r="K89" s="239"/>
      <c r="L89" s="244">
        <v>8.25</v>
      </c>
      <c r="M89" s="228"/>
      <c r="N89" s="228"/>
    </row>
    <row r="90" spans="1:14" ht="38.25" customHeight="1">
      <c r="A90" s="265" t="s">
        <v>296</v>
      </c>
      <c r="B90" s="268" t="s">
        <v>654</v>
      </c>
      <c r="C90" s="237" t="s">
        <v>646</v>
      </c>
      <c r="D90" s="237" t="s">
        <v>33</v>
      </c>
      <c r="E90" s="237" t="s">
        <v>34</v>
      </c>
      <c r="F90" s="237" t="s">
        <v>35</v>
      </c>
      <c r="G90" s="37" t="s">
        <v>36</v>
      </c>
      <c r="H90" s="237" t="s">
        <v>37</v>
      </c>
      <c r="I90" s="242"/>
      <c r="J90" s="243"/>
      <c r="K90" s="239"/>
      <c r="L90" s="244">
        <v>10</v>
      </c>
      <c r="M90" s="228"/>
      <c r="N90" s="228"/>
    </row>
    <row r="91" spans="1:14" ht="38.25" customHeight="1">
      <c r="A91" s="265" t="s">
        <v>296</v>
      </c>
      <c r="B91" s="268" t="s">
        <v>654</v>
      </c>
      <c r="C91" s="237" t="s">
        <v>647</v>
      </c>
      <c r="D91" s="237" t="s">
        <v>33</v>
      </c>
      <c r="E91" s="237" t="s">
        <v>34</v>
      </c>
      <c r="F91" s="237" t="s">
        <v>35</v>
      </c>
      <c r="G91" s="37" t="s">
        <v>36</v>
      </c>
      <c r="H91" s="237" t="s">
        <v>37</v>
      </c>
      <c r="I91" s="238">
        <v>8.44</v>
      </c>
      <c r="J91" s="239">
        <v>7.4</v>
      </c>
      <c r="K91" s="239">
        <v>6.8</v>
      </c>
      <c r="L91" s="244">
        <v>7.42</v>
      </c>
      <c r="M91" s="228"/>
      <c r="N91" s="228"/>
    </row>
    <row r="92" spans="1:14" ht="38.25" customHeight="1">
      <c r="A92" s="265" t="s">
        <v>296</v>
      </c>
      <c r="B92" s="268" t="s">
        <v>654</v>
      </c>
      <c r="C92" s="237" t="s">
        <v>648</v>
      </c>
      <c r="D92" s="237" t="s">
        <v>33</v>
      </c>
      <c r="E92" s="237" t="s">
        <v>34</v>
      </c>
      <c r="F92" s="237" t="s">
        <v>35</v>
      </c>
      <c r="G92" s="37" t="s">
        <v>36</v>
      </c>
      <c r="H92" s="237" t="s">
        <v>37</v>
      </c>
      <c r="I92" s="238">
        <v>7.4</v>
      </c>
      <c r="J92" s="239">
        <v>7.34</v>
      </c>
      <c r="K92" s="239">
        <v>6.3</v>
      </c>
      <c r="L92" s="244">
        <v>7.25</v>
      </c>
      <c r="M92" s="228"/>
      <c r="N92" s="228"/>
    </row>
    <row r="93" spans="1:14" ht="38.25" customHeight="1">
      <c r="A93" s="265" t="s">
        <v>296</v>
      </c>
      <c r="B93" s="268" t="s">
        <v>654</v>
      </c>
      <c r="C93" s="237" t="s">
        <v>649</v>
      </c>
      <c r="D93" s="237" t="s">
        <v>33</v>
      </c>
      <c r="E93" s="237" t="s">
        <v>34</v>
      </c>
      <c r="F93" s="237" t="s">
        <v>35</v>
      </c>
      <c r="G93" s="37" t="s">
        <v>36</v>
      </c>
      <c r="H93" s="237" t="s">
        <v>37</v>
      </c>
      <c r="I93" s="238">
        <v>8.19</v>
      </c>
      <c r="J93" s="239">
        <v>7.33</v>
      </c>
      <c r="K93" s="239">
        <v>6.6</v>
      </c>
      <c r="L93" s="244">
        <v>8</v>
      </c>
      <c r="M93" s="228"/>
      <c r="N93" s="228"/>
    </row>
    <row r="94" spans="1:14" ht="38.25" customHeight="1">
      <c r="A94" s="265" t="s">
        <v>296</v>
      </c>
      <c r="B94" s="268" t="s">
        <v>654</v>
      </c>
      <c r="C94" s="237" t="s">
        <v>650</v>
      </c>
      <c r="D94" s="237" t="s">
        <v>33</v>
      </c>
      <c r="E94" s="237" t="s">
        <v>34</v>
      </c>
      <c r="F94" s="237" t="s">
        <v>35</v>
      </c>
      <c r="G94" s="37" t="s">
        <v>36</v>
      </c>
      <c r="H94" s="237" t="s">
        <v>37</v>
      </c>
      <c r="I94" s="238">
        <v>7.61</v>
      </c>
      <c r="J94" s="239">
        <v>7.73</v>
      </c>
      <c r="K94" s="239">
        <v>7.1</v>
      </c>
      <c r="L94" s="244">
        <v>6.55</v>
      </c>
      <c r="M94" s="228"/>
      <c r="N94" s="228"/>
    </row>
    <row r="95" spans="1:14" ht="38.25" customHeight="1">
      <c r="A95" s="265" t="s">
        <v>296</v>
      </c>
      <c r="B95" s="268" t="s">
        <v>654</v>
      </c>
      <c r="C95" s="237" t="s">
        <v>651</v>
      </c>
      <c r="D95" s="237" t="s">
        <v>33</v>
      </c>
      <c r="E95" s="237" t="s">
        <v>34</v>
      </c>
      <c r="F95" s="237" t="s">
        <v>35</v>
      </c>
      <c r="G95" s="37" t="s">
        <v>36</v>
      </c>
      <c r="H95" s="237" t="s">
        <v>37</v>
      </c>
      <c r="I95" s="238">
        <v>8.16</v>
      </c>
      <c r="J95" s="239">
        <v>8.24</v>
      </c>
      <c r="K95" s="239">
        <v>7.5</v>
      </c>
      <c r="L95" s="244">
        <v>7.71</v>
      </c>
      <c r="M95" s="228"/>
      <c r="N95" s="228"/>
    </row>
    <row r="96" spans="1:14" ht="38.25" customHeight="1">
      <c r="A96" s="265" t="s">
        <v>31</v>
      </c>
      <c r="B96" s="268" t="s">
        <v>32</v>
      </c>
      <c r="C96" s="237" t="s">
        <v>591</v>
      </c>
      <c r="D96" s="237" t="s">
        <v>33</v>
      </c>
      <c r="E96" s="237" t="s">
        <v>34</v>
      </c>
      <c r="F96" s="237" t="s">
        <v>35</v>
      </c>
      <c r="G96" s="37" t="s">
        <v>36</v>
      </c>
      <c r="H96" s="237" t="s">
        <v>37</v>
      </c>
      <c r="I96" s="238">
        <v>7.81</v>
      </c>
      <c r="J96" s="239">
        <v>7.21</v>
      </c>
      <c r="K96" s="239">
        <v>6.9</v>
      </c>
      <c r="L96" s="244">
        <v>6.91</v>
      </c>
      <c r="M96" s="228"/>
      <c r="N96" s="228"/>
    </row>
    <row r="97" spans="1:14" ht="38.25" customHeight="1">
      <c r="A97" s="265" t="s">
        <v>31</v>
      </c>
      <c r="B97" s="268" t="s">
        <v>32</v>
      </c>
      <c r="C97" s="237" t="s">
        <v>592</v>
      </c>
      <c r="D97" s="237" t="s">
        <v>33</v>
      </c>
      <c r="E97" s="237" t="s">
        <v>34</v>
      </c>
      <c r="F97" s="237" t="s">
        <v>35</v>
      </c>
      <c r="G97" s="37" t="s">
        <v>36</v>
      </c>
      <c r="H97" s="237" t="s">
        <v>37</v>
      </c>
      <c r="I97" s="238">
        <v>7.61</v>
      </c>
      <c r="J97" s="239">
        <v>7.57</v>
      </c>
      <c r="K97" s="239">
        <v>7.3</v>
      </c>
      <c r="L97" s="244">
        <v>7.37</v>
      </c>
      <c r="M97" s="228"/>
      <c r="N97" s="228"/>
    </row>
    <row r="98" spans="1:14" ht="38.25" customHeight="1">
      <c r="A98" s="265" t="s">
        <v>31</v>
      </c>
      <c r="B98" s="268" t="s">
        <v>32</v>
      </c>
      <c r="C98" s="237" t="s">
        <v>593</v>
      </c>
      <c r="D98" s="237" t="s">
        <v>33</v>
      </c>
      <c r="E98" s="237" t="s">
        <v>34</v>
      </c>
      <c r="F98" s="237" t="s">
        <v>35</v>
      </c>
      <c r="G98" s="37" t="s">
        <v>36</v>
      </c>
      <c r="H98" s="237" t="s">
        <v>37</v>
      </c>
      <c r="I98" s="242" t="s">
        <v>530</v>
      </c>
      <c r="J98" s="243" t="s">
        <v>530</v>
      </c>
      <c r="K98" s="239" t="s">
        <v>630</v>
      </c>
      <c r="L98" s="244">
        <v>7.17</v>
      </c>
      <c r="M98" s="228"/>
      <c r="N98" s="228"/>
    </row>
    <row r="99" spans="1:14" ht="38.25" customHeight="1">
      <c r="A99" s="265" t="s">
        <v>31</v>
      </c>
      <c r="B99" s="268" t="s">
        <v>32</v>
      </c>
      <c r="C99" s="237" t="s">
        <v>631</v>
      </c>
      <c r="D99" s="237" t="s">
        <v>33</v>
      </c>
      <c r="E99" s="237" t="s">
        <v>34</v>
      </c>
      <c r="F99" s="237" t="s">
        <v>35</v>
      </c>
      <c r="G99" s="37" t="s">
        <v>36</v>
      </c>
      <c r="H99" s="237" t="s">
        <v>37</v>
      </c>
      <c r="I99" s="238">
        <v>8.5299999999999994</v>
      </c>
      <c r="J99" s="239">
        <v>7.12</v>
      </c>
      <c r="K99" s="239">
        <v>8.1</v>
      </c>
      <c r="L99" s="244">
        <v>8.5299999999999994</v>
      </c>
      <c r="M99" s="228"/>
      <c r="N99" s="228"/>
    </row>
    <row r="100" spans="1:14" ht="38.25" customHeight="1">
      <c r="A100" s="265" t="s">
        <v>31</v>
      </c>
      <c r="B100" s="268" t="s">
        <v>32</v>
      </c>
      <c r="C100" s="237" t="s">
        <v>632</v>
      </c>
      <c r="D100" s="237" t="s">
        <v>33</v>
      </c>
      <c r="E100" s="237" t="s">
        <v>34</v>
      </c>
      <c r="F100" s="237" t="s">
        <v>35</v>
      </c>
      <c r="G100" s="37" t="s">
        <v>36</v>
      </c>
      <c r="H100" s="237" t="s">
        <v>37</v>
      </c>
      <c r="I100" s="238">
        <v>8.84</v>
      </c>
      <c r="J100" s="239">
        <v>7.99</v>
      </c>
      <c r="K100" s="239">
        <v>7.3</v>
      </c>
      <c r="L100" s="244">
        <v>7.62</v>
      </c>
      <c r="M100" s="228"/>
      <c r="N100" s="228"/>
    </row>
    <row r="101" spans="1:14" ht="38.25" customHeight="1">
      <c r="A101" s="265" t="s">
        <v>31</v>
      </c>
      <c r="B101" s="268" t="s">
        <v>32</v>
      </c>
      <c r="C101" s="237" t="s">
        <v>633</v>
      </c>
      <c r="D101" s="237" t="s">
        <v>33</v>
      </c>
      <c r="E101" s="237" t="s">
        <v>34</v>
      </c>
      <c r="F101" s="237" t="s">
        <v>35</v>
      </c>
      <c r="G101" s="37" t="s">
        <v>36</v>
      </c>
      <c r="H101" s="237" t="s">
        <v>37</v>
      </c>
      <c r="I101" s="238">
        <v>9.06</v>
      </c>
      <c r="J101" s="239">
        <v>7.92</v>
      </c>
      <c r="K101" s="239">
        <v>8.1</v>
      </c>
      <c r="L101" s="244">
        <v>8.6300000000000008</v>
      </c>
      <c r="M101" s="228"/>
      <c r="N101" s="228"/>
    </row>
    <row r="102" spans="1:14" ht="38.25" customHeight="1">
      <c r="A102" s="265" t="s">
        <v>31</v>
      </c>
      <c r="B102" s="268" t="s">
        <v>32</v>
      </c>
      <c r="C102" s="237" t="s">
        <v>634</v>
      </c>
      <c r="D102" s="237" t="s">
        <v>33</v>
      </c>
      <c r="E102" s="237" t="s">
        <v>34</v>
      </c>
      <c r="F102" s="237" t="s">
        <v>35</v>
      </c>
      <c r="G102" s="37" t="s">
        <v>36</v>
      </c>
      <c r="H102" s="237" t="s">
        <v>37</v>
      </c>
      <c r="I102" s="242" t="s">
        <v>530</v>
      </c>
      <c r="J102" s="245">
        <v>6.27</v>
      </c>
      <c r="K102" s="239">
        <v>8.1999999999999993</v>
      </c>
      <c r="L102" s="244">
        <v>6.53</v>
      </c>
      <c r="M102" s="228"/>
      <c r="N102" s="228"/>
    </row>
    <row r="103" spans="1:14" ht="38.25" customHeight="1">
      <c r="A103" s="265" t="s">
        <v>31</v>
      </c>
      <c r="B103" s="268" t="s">
        <v>32</v>
      </c>
      <c r="C103" s="237" t="s">
        <v>635</v>
      </c>
      <c r="D103" s="237" t="s">
        <v>33</v>
      </c>
      <c r="E103" s="237" t="s">
        <v>34</v>
      </c>
      <c r="F103" s="237" t="s">
        <v>35</v>
      </c>
      <c r="G103" s="37" t="s">
        <v>36</v>
      </c>
      <c r="H103" s="237" t="s">
        <v>37</v>
      </c>
      <c r="I103" s="242" t="s">
        <v>530</v>
      </c>
      <c r="J103" s="243" t="s">
        <v>530</v>
      </c>
      <c r="K103" s="239">
        <v>8.3000000000000007</v>
      </c>
      <c r="L103" s="244" t="s">
        <v>642</v>
      </c>
      <c r="M103" s="228"/>
      <c r="N103" s="228"/>
    </row>
    <row r="104" spans="1:14" ht="38.25" customHeight="1">
      <c r="A104" s="265" t="s">
        <v>31</v>
      </c>
      <c r="B104" s="268" t="s">
        <v>32</v>
      </c>
      <c r="C104" s="237" t="s">
        <v>637</v>
      </c>
      <c r="D104" s="237" t="s">
        <v>33</v>
      </c>
      <c r="E104" s="237" t="s">
        <v>34</v>
      </c>
      <c r="F104" s="237" t="s">
        <v>35</v>
      </c>
      <c r="G104" s="37" t="s">
        <v>36</v>
      </c>
      <c r="H104" s="237" t="s">
        <v>37</v>
      </c>
      <c r="I104" s="242" t="s">
        <v>530</v>
      </c>
      <c r="J104" s="243" t="s">
        <v>530</v>
      </c>
      <c r="K104" s="239">
        <v>3.2</v>
      </c>
      <c r="L104" s="244">
        <v>8.8000000000000007</v>
      </c>
      <c r="M104" s="228"/>
      <c r="N104" s="228"/>
    </row>
    <row r="105" spans="1:14" ht="38.25" customHeight="1">
      <c r="A105" s="265" t="s">
        <v>31</v>
      </c>
      <c r="B105" s="268" t="s">
        <v>32</v>
      </c>
      <c r="C105" s="237" t="s">
        <v>636</v>
      </c>
      <c r="D105" s="237" t="s">
        <v>33</v>
      </c>
      <c r="E105" s="237" t="s">
        <v>34</v>
      </c>
      <c r="F105" s="237" t="s">
        <v>35</v>
      </c>
      <c r="G105" s="37" t="s">
        <v>36</v>
      </c>
      <c r="H105" s="237" t="s">
        <v>37</v>
      </c>
      <c r="I105" s="238">
        <v>7.37</v>
      </c>
      <c r="J105" s="239">
        <v>7.83</v>
      </c>
      <c r="K105" s="239">
        <v>7.7</v>
      </c>
      <c r="L105" s="244">
        <v>8.1</v>
      </c>
      <c r="M105" s="228"/>
      <c r="N105" s="228"/>
    </row>
    <row r="106" spans="1:14" ht="38.25" customHeight="1">
      <c r="A106" s="265" t="s">
        <v>31</v>
      </c>
      <c r="B106" s="268" t="s">
        <v>32</v>
      </c>
      <c r="C106" s="237" t="s">
        <v>638</v>
      </c>
      <c r="D106" s="237" t="s">
        <v>33</v>
      </c>
      <c r="E106" s="237" t="s">
        <v>34</v>
      </c>
      <c r="F106" s="237" t="s">
        <v>35</v>
      </c>
      <c r="G106" s="37" t="s">
        <v>36</v>
      </c>
      <c r="H106" s="237" t="s">
        <v>37</v>
      </c>
      <c r="I106" s="242" t="s">
        <v>530</v>
      </c>
      <c r="J106" s="242" t="s">
        <v>530</v>
      </c>
      <c r="K106" s="242" t="s">
        <v>530</v>
      </c>
      <c r="L106" s="244">
        <v>9.3000000000000007</v>
      </c>
      <c r="M106" s="228"/>
      <c r="N106" s="228"/>
    </row>
    <row r="107" spans="1:14" ht="38.25" customHeight="1">
      <c r="A107" s="265" t="s">
        <v>31</v>
      </c>
      <c r="B107" s="268" t="s">
        <v>32</v>
      </c>
      <c r="C107" s="237" t="s">
        <v>639</v>
      </c>
      <c r="D107" s="237" t="s">
        <v>33</v>
      </c>
      <c r="E107" s="237" t="s">
        <v>34</v>
      </c>
      <c r="F107" s="237" t="s">
        <v>35</v>
      </c>
      <c r="G107" s="37" t="s">
        <v>36</v>
      </c>
      <c r="H107" s="237" t="s">
        <v>37</v>
      </c>
      <c r="I107" s="242" t="s">
        <v>530</v>
      </c>
      <c r="J107" s="239">
        <v>9.84</v>
      </c>
      <c r="K107" s="239">
        <v>9.4</v>
      </c>
      <c r="L107" s="244">
        <v>8.1</v>
      </c>
      <c r="M107" s="228"/>
      <c r="N107" s="228"/>
    </row>
    <row r="108" spans="1:14" ht="38.25" customHeight="1">
      <c r="A108" s="265" t="s">
        <v>31</v>
      </c>
      <c r="B108" s="268" t="s">
        <v>32</v>
      </c>
      <c r="C108" s="237" t="s">
        <v>640</v>
      </c>
      <c r="D108" s="237" t="s">
        <v>33</v>
      </c>
      <c r="E108" s="237" t="s">
        <v>34</v>
      </c>
      <c r="F108" s="237" t="s">
        <v>35</v>
      </c>
      <c r="G108" s="37" t="s">
        <v>36</v>
      </c>
      <c r="H108" s="237" t="s">
        <v>37</v>
      </c>
      <c r="I108" s="242" t="s">
        <v>530</v>
      </c>
      <c r="J108" s="239">
        <v>9.25</v>
      </c>
      <c r="K108" s="239">
        <v>7</v>
      </c>
      <c r="L108" s="244">
        <v>9.9</v>
      </c>
      <c r="M108" s="228"/>
      <c r="N108" s="228"/>
    </row>
    <row r="109" spans="1:14" ht="38.25" customHeight="1">
      <c r="A109" s="265" t="s">
        <v>31</v>
      </c>
      <c r="B109" s="268" t="s">
        <v>32</v>
      </c>
      <c r="C109" s="237" t="s">
        <v>655</v>
      </c>
      <c r="D109" s="237" t="s">
        <v>33</v>
      </c>
      <c r="E109" s="237" t="s">
        <v>34</v>
      </c>
      <c r="F109" s="237" t="s">
        <v>35</v>
      </c>
      <c r="G109" s="37" t="s">
        <v>36</v>
      </c>
      <c r="H109" s="237" t="s">
        <v>37</v>
      </c>
      <c r="I109" s="238">
        <v>8</v>
      </c>
      <c r="J109" s="243" t="s">
        <v>530</v>
      </c>
      <c r="K109" s="239" t="s">
        <v>652</v>
      </c>
      <c r="L109" s="244" t="s">
        <v>652</v>
      </c>
      <c r="M109" s="228"/>
      <c r="N109" s="228"/>
    </row>
    <row r="110" spans="1:14" ht="38.25" customHeight="1">
      <c r="A110" s="265" t="s">
        <v>31</v>
      </c>
      <c r="B110" s="268" t="s">
        <v>32</v>
      </c>
      <c r="C110" s="237" t="s">
        <v>656</v>
      </c>
      <c r="D110" s="237" t="s">
        <v>33</v>
      </c>
      <c r="E110" s="237" t="s">
        <v>34</v>
      </c>
      <c r="F110" s="237" t="s">
        <v>35</v>
      </c>
      <c r="G110" s="37" t="s">
        <v>36</v>
      </c>
      <c r="H110" s="237" t="s">
        <v>37</v>
      </c>
      <c r="I110" s="242" t="s">
        <v>530</v>
      </c>
      <c r="J110" s="239">
        <v>9.2200000000000006</v>
      </c>
      <c r="K110" s="239">
        <v>5.6</v>
      </c>
      <c r="L110" s="244" t="s">
        <v>642</v>
      </c>
      <c r="M110" s="228"/>
      <c r="N110" s="228"/>
    </row>
    <row r="111" spans="1:14" ht="38.25" customHeight="1">
      <c r="A111" s="265" t="s">
        <v>31</v>
      </c>
      <c r="B111" s="268" t="s">
        <v>32</v>
      </c>
      <c r="C111" s="237" t="s">
        <v>641</v>
      </c>
      <c r="D111" s="237" t="s">
        <v>33</v>
      </c>
      <c r="E111" s="237" t="s">
        <v>34</v>
      </c>
      <c r="F111" s="237" t="s">
        <v>35</v>
      </c>
      <c r="G111" s="37" t="s">
        <v>36</v>
      </c>
      <c r="H111" s="237" t="s">
        <v>37</v>
      </c>
      <c r="I111" s="242" t="s">
        <v>530</v>
      </c>
      <c r="J111" s="247">
        <v>5.5</v>
      </c>
      <c r="K111" s="239">
        <v>8.4</v>
      </c>
      <c r="L111" s="244">
        <v>9.18</v>
      </c>
      <c r="M111" s="228"/>
      <c r="N111" s="228"/>
    </row>
    <row r="112" spans="1:14" ht="38.25" customHeight="1">
      <c r="A112" s="265" t="s">
        <v>31</v>
      </c>
      <c r="B112" s="268" t="s">
        <v>32</v>
      </c>
      <c r="C112" s="237" t="s">
        <v>643</v>
      </c>
      <c r="D112" s="237" t="s">
        <v>33</v>
      </c>
      <c r="E112" s="237" t="s">
        <v>34</v>
      </c>
      <c r="F112" s="237" t="s">
        <v>35</v>
      </c>
      <c r="G112" s="37" t="s">
        <v>36</v>
      </c>
      <c r="H112" s="237" t="s">
        <v>37</v>
      </c>
      <c r="I112" s="242" t="s">
        <v>530</v>
      </c>
      <c r="J112" s="242" t="s">
        <v>530</v>
      </c>
      <c r="K112" s="239">
        <v>7</v>
      </c>
      <c r="L112" s="244">
        <v>8.9</v>
      </c>
      <c r="M112" s="228"/>
      <c r="N112" s="228"/>
    </row>
    <row r="113" spans="1:14" ht="38.25" customHeight="1">
      <c r="A113" s="265" t="s">
        <v>31</v>
      </c>
      <c r="B113" s="268" t="s">
        <v>32</v>
      </c>
      <c r="C113" s="237" t="s">
        <v>644</v>
      </c>
      <c r="D113" s="237" t="s">
        <v>33</v>
      </c>
      <c r="E113" s="237" t="s">
        <v>34</v>
      </c>
      <c r="F113" s="237" t="s">
        <v>35</v>
      </c>
      <c r="G113" s="37" t="s">
        <v>36</v>
      </c>
      <c r="H113" s="237" t="s">
        <v>37</v>
      </c>
      <c r="I113" s="242" t="s">
        <v>530</v>
      </c>
      <c r="J113" s="242" t="s">
        <v>530</v>
      </c>
      <c r="K113" s="242" t="s">
        <v>530</v>
      </c>
      <c r="L113" s="244">
        <v>8</v>
      </c>
      <c r="M113" s="228"/>
      <c r="N113" s="228"/>
    </row>
    <row r="114" spans="1:14" ht="38.25" customHeight="1">
      <c r="A114" s="265" t="s">
        <v>31</v>
      </c>
      <c r="B114" s="268" t="s">
        <v>32</v>
      </c>
      <c r="C114" s="237" t="s">
        <v>645</v>
      </c>
      <c r="D114" s="237" t="s">
        <v>33</v>
      </c>
      <c r="E114" s="237" t="s">
        <v>34</v>
      </c>
      <c r="F114" s="237" t="s">
        <v>35</v>
      </c>
      <c r="G114" s="37" t="s">
        <v>36</v>
      </c>
      <c r="H114" s="237" t="s">
        <v>37</v>
      </c>
      <c r="I114" s="242" t="s">
        <v>530</v>
      </c>
      <c r="J114" s="242" t="s">
        <v>530</v>
      </c>
      <c r="K114" s="242" t="s">
        <v>530</v>
      </c>
      <c r="L114" s="244">
        <v>9.1</v>
      </c>
      <c r="M114" s="228"/>
      <c r="N114" s="228"/>
    </row>
    <row r="115" spans="1:14" ht="38.25" customHeight="1">
      <c r="A115" s="265" t="s">
        <v>31</v>
      </c>
      <c r="B115" s="268" t="s">
        <v>32</v>
      </c>
      <c r="C115" s="237" t="s">
        <v>646</v>
      </c>
      <c r="D115" s="237" t="s">
        <v>33</v>
      </c>
      <c r="E115" s="237" t="s">
        <v>34</v>
      </c>
      <c r="F115" s="237" t="s">
        <v>35</v>
      </c>
      <c r="G115" s="37" t="s">
        <v>36</v>
      </c>
      <c r="H115" s="237" t="s">
        <v>37</v>
      </c>
      <c r="I115" s="242" t="s">
        <v>530</v>
      </c>
      <c r="J115" s="242" t="s">
        <v>530</v>
      </c>
      <c r="K115" s="242" t="s">
        <v>530</v>
      </c>
      <c r="L115" s="244">
        <v>10</v>
      </c>
      <c r="M115" s="228"/>
      <c r="N115" s="228"/>
    </row>
    <row r="116" spans="1:14" ht="38.25" customHeight="1">
      <c r="A116" s="265" t="s">
        <v>31</v>
      </c>
      <c r="B116" s="268" t="s">
        <v>32</v>
      </c>
      <c r="C116" s="237" t="s">
        <v>647</v>
      </c>
      <c r="D116" s="237" t="s">
        <v>33</v>
      </c>
      <c r="E116" s="237" t="s">
        <v>34</v>
      </c>
      <c r="F116" s="237" t="s">
        <v>35</v>
      </c>
      <c r="G116" s="37" t="s">
        <v>36</v>
      </c>
      <c r="H116" s="237" t="s">
        <v>37</v>
      </c>
      <c r="I116" s="238">
        <v>7.6</v>
      </c>
      <c r="J116" s="245">
        <v>6.91</v>
      </c>
      <c r="K116" s="239">
        <v>6.7</v>
      </c>
      <c r="L116" s="244">
        <v>7.18</v>
      </c>
      <c r="M116" s="228"/>
      <c r="N116" s="228"/>
    </row>
    <row r="117" spans="1:14" ht="38.25" customHeight="1">
      <c r="A117" s="265" t="s">
        <v>31</v>
      </c>
      <c r="B117" s="268" t="s">
        <v>32</v>
      </c>
      <c r="C117" s="237" t="s">
        <v>648</v>
      </c>
      <c r="D117" s="237" t="s">
        <v>33</v>
      </c>
      <c r="E117" s="237" t="s">
        <v>34</v>
      </c>
      <c r="F117" s="237" t="s">
        <v>35</v>
      </c>
      <c r="G117" s="37" t="s">
        <v>36</v>
      </c>
      <c r="H117" s="237" t="s">
        <v>37</v>
      </c>
      <c r="I117" s="238">
        <v>7.19</v>
      </c>
      <c r="J117" s="245">
        <v>6.04</v>
      </c>
      <c r="K117" s="239">
        <v>6.1</v>
      </c>
      <c r="L117" s="244">
        <v>7.07</v>
      </c>
      <c r="M117" s="228"/>
      <c r="N117" s="228"/>
    </row>
    <row r="118" spans="1:14" ht="38.25" customHeight="1">
      <c r="A118" s="265" t="s">
        <v>31</v>
      </c>
      <c r="B118" s="268" t="s">
        <v>32</v>
      </c>
      <c r="C118" s="237" t="s">
        <v>649</v>
      </c>
      <c r="D118" s="237" t="s">
        <v>33</v>
      </c>
      <c r="E118" s="237" t="s">
        <v>34</v>
      </c>
      <c r="F118" s="237" t="s">
        <v>35</v>
      </c>
      <c r="G118" s="37" t="s">
        <v>36</v>
      </c>
      <c r="H118" s="237" t="s">
        <v>37</v>
      </c>
      <c r="I118" s="238">
        <v>7.31</v>
      </c>
      <c r="J118" s="245">
        <v>6.15</v>
      </c>
      <c r="K118" s="239">
        <v>6.4</v>
      </c>
      <c r="L118" s="244">
        <v>6.61</v>
      </c>
      <c r="M118" s="228"/>
      <c r="N118" s="228"/>
    </row>
    <row r="119" spans="1:14" ht="38.25" customHeight="1">
      <c r="A119" s="265" t="s">
        <v>31</v>
      </c>
      <c r="B119" s="268" t="s">
        <v>32</v>
      </c>
      <c r="C119" s="237" t="s">
        <v>650</v>
      </c>
      <c r="D119" s="237" t="s">
        <v>33</v>
      </c>
      <c r="E119" s="237" t="s">
        <v>34</v>
      </c>
      <c r="F119" s="237" t="s">
        <v>35</v>
      </c>
      <c r="G119" s="37" t="s">
        <v>36</v>
      </c>
      <c r="H119" s="237" t="s">
        <v>37</v>
      </c>
      <c r="I119" s="238">
        <v>8.39</v>
      </c>
      <c r="J119" s="239">
        <v>8.1300000000000008</v>
      </c>
      <c r="K119" s="239">
        <v>6.8</v>
      </c>
      <c r="L119" s="244">
        <v>6.61</v>
      </c>
      <c r="M119" s="228"/>
      <c r="N119" s="228"/>
    </row>
    <row r="120" spans="1:14" ht="38.25" customHeight="1">
      <c r="A120" s="265" t="s">
        <v>31</v>
      </c>
      <c r="B120" s="268" t="s">
        <v>32</v>
      </c>
      <c r="C120" s="237" t="s">
        <v>651</v>
      </c>
      <c r="D120" s="237" t="s">
        <v>33</v>
      </c>
      <c r="E120" s="237" t="s">
        <v>34</v>
      </c>
      <c r="F120" s="237" t="s">
        <v>35</v>
      </c>
      <c r="G120" s="37" t="s">
        <v>36</v>
      </c>
      <c r="H120" s="237" t="s">
        <v>37</v>
      </c>
      <c r="I120" s="238">
        <v>8.1300000000000008</v>
      </c>
      <c r="J120" s="239">
        <v>7.82</v>
      </c>
      <c r="K120" s="239">
        <v>7.3</v>
      </c>
      <c r="L120" s="244">
        <v>6.81</v>
      </c>
      <c r="M120" s="228"/>
      <c r="N120" s="228"/>
    </row>
    <row r="121" spans="1:14" ht="38.25" customHeight="1">
      <c r="A121" s="265" t="s">
        <v>277</v>
      </c>
      <c r="B121" s="268" t="s">
        <v>278</v>
      </c>
      <c r="C121" s="237" t="s">
        <v>591</v>
      </c>
      <c r="D121" s="237" t="s">
        <v>33</v>
      </c>
      <c r="E121" s="237" t="s">
        <v>34</v>
      </c>
      <c r="F121" s="237" t="s">
        <v>35</v>
      </c>
      <c r="G121" s="37" t="s">
        <v>36</v>
      </c>
      <c r="H121" s="237" t="s">
        <v>37</v>
      </c>
      <c r="I121" s="238">
        <v>7.91</v>
      </c>
      <c r="J121" s="239">
        <v>7.7</v>
      </c>
      <c r="K121" s="239">
        <v>7.53</v>
      </c>
      <c r="L121" s="244">
        <v>7.61</v>
      </c>
      <c r="M121" s="228"/>
      <c r="N121" s="228"/>
    </row>
    <row r="122" spans="1:14" ht="38.25" customHeight="1">
      <c r="A122" s="265" t="s">
        <v>277</v>
      </c>
      <c r="B122" s="268" t="s">
        <v>278</v>
      </c>
      <c r="C122" s="237" t="s">
        <v>592</v>
      </c>
      <c r="D122" s="237" t="s">
        <v>33</v>
      </c>
      <c r="E122" s="237" t="s">
        <v>34</v>
      </c>
      <c r="F122" s="237" t="s">
        <v>35</v>
      </c>
      <c r="G122" s="37" t="s">
        <v>36</v>
      </c>
      <c r="H122" s="237" t="s">
        <v>37</v>
      </c>
      <c r="I122" s="238">
        <v>7.87</v>
      </c>
      <c r="J122" s="239">
        <v>8.4</v>
      </c>
      <c r="K122" s="239">
        <v>7.92</v>
      </c>
      <c r="L122" s="244">
        <v>7.99</v>
      </c>
      <c r="M122" s="228"/>
      <c r="N122" s="228"/>
    </row>
    <row r="123" spans="1:14" ht="38.25" customHeight="1">
      <c r="A123" s="265" t="s">
        <v>277</v>
      </c>
      <c r="B123" s="268" t="s">
        <v>278</v>
      </c>
      <c r="C123" s="237" t="s">
        <v>593</v>
      </c>
      <c r="D123" s="237" t="s">
        <v>33</v>
      </c>
      <c r="E123" s="237" t="s">
        <v>34</v>
      </c>
      <c r="F123" s="237" t="s">
        <v>35</v>
      </c>
      <c r="G123" s="37" t="s">
        <v>36</v>
      </c>
      <c r="H123" s="237" t="s">
        <v>37</v>
      </c>
      <c r="I123" s="242" t="s">
        <v>530</v>
      </c>
      <c r="J123" s="243" t="s">
        <v>530</v>
      </c>
      <c r="K123" s="239" t="s">
        <v>630</v>
      </c>
      <c r="L123" s="244">
        <v>7</v>
      </c>
      <c r="M123" s="228"/>
      <c r="N123" s="228"/>
    </row>
    <row r="124" spans="1:14" ht="38.25" customHeight="1">
      <c r="A124" s="265" t="s">
        <v>277</v>
      </c>
      <c r="B124" s="268" t="s">
        <v>278</v>
      </c>
      <c r="C124" s="237" t="s">
        <v>631</v>
      </c>
      <c r="D124" s="237" t="s">
        <v>33</v>
      </c>
      <c r="E124" s="237" t="s">
        <v>34</v>
      </c>
      <c r="F124" s="237" t="s">
        <v>35</v>
      </c>
      <c r="G124" s="37" t="s">
        <v>36</v>
      </c>
      <c r="H124" s="237" t="s">
        <v>37</v>
      </c>
      <c r="I124" s="238">
        <v>7.53</v>
      </c>
      <c r="J124" s="239">
        <v>7.25</v>
      </c>
      <c r="K124" s="239">
        <v>8</v>
      </c>
      <c r="L124" s="244">
        <v>7.56</v>
      </c>
      <c r="M124" s="228"/>
      <c r="N124" s="228"/>
    </row>
    <row r="125" spans="1:14" ht="38.25" customHeight="1">
      <c r="A125" s="265" t="s">
        <v>277</v>
      </c>
      <c r="B125" s="268" t="s">
        <v>278</v>
      </c>
      <c r="C125" s="237" t="s">
        <v>632</v>
      </c>
      <c r="D125" s="237" t="s">
        <v>33</v>
      </c>
      <c r="E125" s="237" t="s">
        <v>34</v>
      </c>
      <c r="F125" s="237" t="s">
        <v>35</v>
      </c>
      <c r="G125" s="37" t="s">
        <v>36</v>
      </c>
      <c r="H125" s="237" t="s">
        <v>37</v>
      </c>
      <c r="I125" s="238">
        <v>8.5299999999999994</v>
      </c>
      <c r="J125" s="239">
        <v>7.86</v>
      </c>
      <c r="K125" s="239">
        <v>7.18</v>
      </c>
      <c r="L125" s="248">
        <v>6.6</v>
      </c>
      <c r="M125" s="228"/>
      <c r="N125" s="228"/>
    </row>
    <row r="126" spans="1:14" ht="38.25" customHeight="1">
      <c r="A126" s="265" t="s">
        <v>277</v>
      </c>
      <c r="B126" s="268" t="s">
        <v>278</v>
      </c>
      <c r="C126" s="237" t="s">
        <v>633</v>
      </c>
      <c r="D126" s="237" t="s">
        <v>33</v>
      </c>
      <c r="E126" s="237" t="s">
        <v>34</v>
      </c>
      <c r="F126" s="237" t="s">
        <v>35</v>
      </c>
      <c r="G126" s="37" t="s">
        <v>36</v>
      </c>
      <c r="H126" s="237" t="s">
        <v>37</v>
      </c>
      <c r="I126" s="238">
        <v>8.9600000000000009</v>
      </c>
      <c r="J126" s="239">
        <v>8.0399999999999991</v>
      </c>
      <c r="K126" s="239">
        <v>7.17</v>
      </c>
      <c r="L126" s="244">
        <v>7.2</v>
      </c>
      <c r="M126" s="228"/>
      <c r="N126" s="228"/>
    </row>
    <row r="127" spans="1:14" ht="38.25" customHeight="1">
      <c r="A127" s="265" t="s">
        <v>277</v>
      </c>
      <c r="B127" s="268" t="s">
        <v>278</v>
      </c>
      <c r="C127" s="237" t="s">
        <v>634</v>
      </c>
      <c r="D127" s="237" t="s">
        <v>33</v>
      </c>
      <c r="E127" s="237" t="s">
        <v>34</v>
      </c>
      <c r="F127" s="237" t="s">
        <v>35</v>
      </c>
      <c r="G127" s="37" t="s">
        <v>36</v>
      </c>
      <c r="H127" s="237" t="s">
        <v>37</v>
      </c>
      <c r="I127" s="242" t="s">
        <v>530</v>
      </c>
      <c r="J127" s="239">
        <v>8.5</v>
      </c>
      <c r="K127" s="239">
        <v>8.2899999999999991</v>
      </c>
      <c r="L127" s="241">
        <v>5.33</v>
      </c>
      <c r="M127" s="228"/>
      <c r="N127" s="228"/>
    </row>
    <row r="128" spans="1:14" ht="38.25" customHeight="1">
      <c r="A128" s="265" t="s">
        <v>277</v>
      </c>
      <c r="B128" s="268" t="s">
        <v>278</v>
      </c>
      <c r="C128" s="237" t="s">
        <v>635</v>
      </c>
      <c r="D128" s="237" t="s">
        <v>33</v>
      </c>
      <c r="E128" s="237" t="s">
        <v>34</v>
      </c>
      <c r="F128" s="237" t="s">
        <v>35</v>
      </c>
      <c r="G128" s="37" t="s">
        <v>36</v>
      </c>
      <c r="H128" s="237" t="s">
        <v>37</v>
      </c>
      <c r="I128" s="242" t="s">
        <v>530</v>
      </c>
      <c r="J128" s="243" t="s">
        <v>530</v>
      </c>
      <c r="K128" s="239">
        <v>8.1999999999999993</v>
      </c>
      <c r="L128" s="244" t="s">
        <v>642</v>
      </c>
      <c r="M128" s="228"/>
      <c r="N128" s="228"/>
    </row>
    <row r="129" spans="1:15" ht="38.25" customHeight="1">
      <c r="A129" s="265" t="s">
        <v>277</v>
      </c>
      <c r="B129" s="268" t="s">
        <v>278</v>
      </c>
      <c r="C129" s="237" t="s">
        <v>637</v>
      </c>
      <c r="D129" s="237" t="s">
        <v>33</v>
      </c>
      <c r="E129" s="237" t="s">
        <v>34</v>
      </c>
      <c r="F129" s="237" t="s">
        <v>35</v>
      </c>
      <c r="G129" s="37" t="s">
        <v>36</v>
      </c>
      <c r="H129" s="237" t="s">
        <v>37</v>
      </c>
      <c r="I129" s="242" t="s">
        <v>530</v>
      </c>
      <c r="J129" s="243" t="s">
        <v>530</v>
      </c>
      <c r="K129" s="239">
        <v>8</v>
      </c>
      <c r="L129" s="244">
        <v>7.25</v>
      </c>
      <c r="M129" s="228"/>
      <c r="N129" s="228"/>
    </row>
    <row r="130" spans="1:15" ht="38.25" customHeight="1">
      <c r="A130" s="265" t="s">
        <v>277</v>
      </c>
      <c r="B130" s="268" t="s">
        <v>278</v>
      </c>
      <c r="C130" s="237" t="s">
        <v>641</v>
      </c>
      <c r="D130" s="237" t="s">
        <v>33</v>
      </c>
      <c r="E130" s="237" t="s">
        <v>34</v>
      </c>
      <c r="F130" s="237" t="s">
        <v>35</v>
      </c>
      <c r="G130" s="37" t="s">
        <v>36</v>
      </c>
      <c r="H130" s="237" t="s">
        <v>37</v>
      </c>
      <c r="I130" s="238">
        <v>7.73</v>
      </c>
      <c r="J130" s="239">
        <v>8.77</v>
      </c>
      <c r="K130" s="239">
        <v>8.8800000000000008</v>
      </c>
      <c r="L130" s="244">
        <v>8.5</v>
      </c>
      <c r="M130" s="228"/>
      <c r="N130" s="228"/>
    </row>
    <row r="131" spans="1:15" ht="38.25" customHeight="1">
      <c r="A131" s="265" t="s">
        <v>277</v>
      </c>
      <c r="B131" s="268" t="s">
        <v>278</v>
      </c>
      <c r="C131" s="237" t="s">
        <v>643</v>
      </c>
      <c r="D131" s="237" t="s">
        <v>33</v>
      </c>
      <c r="E131" s="237" t="s">
        <v>34</v>
      </c>
      <c r="F131" s="237" t="s">
        <v>35</v>
      </c>
      <c r="G131" s="37" t="s">
        <v>36</v>
      </c>
      <c r="H131" s="237" t="s">
        <v>37</v>
      </c>
      <c r="I131" s="242" t="s">
        <v>530</v>
      </c>
      <c r="J131" s="239">
        <v>9.33</v>
      </c>
      <c r="K131" s="239">
        <v>9.5</v>
      </c>
      <c r="L131" s="244">
        <v>9</v>
      </c>
      <c r="M131" s="228"/>
      <c r="N131" s="228"/>
    </row>
    <row r="132" spans="1:15" ht="38.25" customHeight="1">
      <c r="A132" s="265" t="s">
        <v>277</v>
      </c>
      <c r="B132" s="268" t="s">
        <v>278</v>
      </c>
      <c r="C132" s="237" t="s">
        <v>657</v>
      </c>
      <c r="D132" s="237" t="s">
        <v>33</v>
      </c>
      <c r="E132" s="237" t="s">
        <v>34</v>
      </c>
      <c r="F132" s="237" t="s">
        <v>35</v>
      </c>
      <c r="G132" s="37" t="s">
        <v>36</v>
      </c>
      <c r="H132" s="237" t="s">
        <v>37</v>
      </c>
      <c r="I132" s="242" t="s">
        <v>530</v>
      </c>
      <c r="J132" s="239">
        <v>8</v>
      </c>
      <c r="K132" s="239">
        <v>6.2</v>
      </c>
      <c r="L132" s="244">
        <v>7</v>
      </c>
      <c r="M132" s="228"/>
      <c r="N132" s="228"/>
    </row>
    <row r="133" spans="1:15" ht="38.25" customHeight="1">
      <c r="A133" s="265" t="s">
        <v>277</v>
      </c>
      <c r="B133" s="268" t="s">
        <v>278</v>
      </c>
      <c r="C133" s="237" t="s">
        <v>658</v>
      </c>
      <c r="D133" s="237" t="s">
        <v>33</v>
      </c>
      <c r="E133" s="237" t="s">
        <v>34</v>
      </c>
      <c r="F133" s="237" t="s">
        <v>35</v>
      </c>
      <c r="G133" s="37" t="s">
        <v>36</v>
      </c>
      <c r="H133" s="237" t="s">
        <v>37</v>
      </c>
      <c r="I133" s="238">
        <v>9</v>
      </c>
      <c r="J133" s="243" t="s">
        <v>530</v>
      </c>
      <c r="K133" s="239" t="s">
        <v>530</v>
      </c>
      <c r="L133" s="244">
        <v>8.6300000000000008</v>
      </c>
      <c r="M133" s="228"/>
      <c r="N133" s="228"/>
    </row>
    <row r="134" spans="1:15" ht="38.25" customHeight="1">
      <c r="A134" s="265" t="s">
        <v>277</v>
      </c>
      <c r="B134" s="268" t="s">
        <v>278</v>
      </c>
      <c r="C134" s="237" t="s">
        <v>638</v>
      </c>
      <c r="D134" s="237" t="s">
        <v>33</v>
      </c>
      <c r="E134" s="237" t="s">
        <v>34</v>
      </c>
      <c r="F134" s="237" t="s">
        <v>35</v>
      </c>
      <c r="G134" s="37" t="s">
        <v>36</v>
      </c>
      <c r="H134" s="237" t="s">
        <v>37</v>
      </c>
      <c r="I134" s="242" t="s">
        <v>530</v>
      </c>
      <c r="J134" s="242" t="s">
        <v>530</v>
      </c>
      <c r="K134" s="242" t="s">
        <v>530</v>
      </c>
      <c r="L134" s="244">
        <v>8</v>
      </c>
      <c r="M134" s="228"/>
      <c r="N134" s="228"/>
    </row>
    <row r="135" spans="1:15" ht="38.25" customHeight="1">
      <c r="A135" s="265" t="s">
        <v>277</v>
      </c>
      <c r="B135" s="268" t="s">
        <v>278</v>
      </c>
      <c r="C135" s="237" t="s">
        <v>639</v>
      </c>
      <c r="D135" s="237" t="s">
        <v>33</v>
      </c>
      <c r="E135" s="237" t="s">
        <v>34</v>
      </c>
      <c r="F135" s="237" t="s">
        <v>35</v>
      </c>
      <c r="G135" s="37" t="s">
        <v>36</v>
      </c>
      <c r="H135" s="237" t="s">
        <v>37</v>
      </c>
      <c r="I135" s="242" t="s">
        <v>530</v>
      </c>
      <c r="J135" s="239">
        <v>10</v>
      </c>
      <c r="K135" s="239">
        <v>7</v>
      </c>
      <c r="L135" s="244">
        <v>8</v>
      </c>
      <c r="M135" s="228"/>
      <c r="N135" s="228"/>
    </row>
    <row r="136" spans="1:15" ht="38.25" customHeight="1">
      <c r="A136" s="265" t="s">
        <v>277</v>
      </c>
      <c r="B136" s="268" t="s">
        <v>278</v>
      </c>
      <c r="C136" s="237" t="s">
        <v>645</v>
      </c>
      <c r="D136" s="237" t="s">
        <v>33</v>
      </c>
      <c r="E136" s="237" t="s">
        <v>34</v>
      </c>
      <c r="F136" s="237" t="s">
        <v>35</v>
      </c>
      <c r="G136" s="37" t="s">
        <v>36</v>
      </c>
      <c r="H136" s="237" t="s">
        <v>37</v>
      </c>
      <c r="I136" s="242" t="s">
        <v>530</v>
      </c>
      <c r="J136" s="239">
        <v>8</v>
      </c>
      <c r="K136" s="239">
        <v>9</v>
      </c>
      <c r="L136" s="244">
        <v>9</v>
      </c>
      <c r="M136" s="228"/>
      <c r="N136" s="228"/>
    </row>
    <row r="137" spans="1:15" ht="40.5" customHeight="1">
      <c r="A137" s="265" t="s">
        <v>277</v>
      </c>
      <c r="B137" s="268" t="s">
        <v>278</v>
      </c>
      <c r="C137" s="237" t="s">
        <v>644</v>
      </c>
      <c r="D137" s="237" t="s">
        <v>33</v>
      </c>
      <c r="E137" s="237" t="s">
        <v>34</v>
      </c>
      <c r="F137" s="237" t="s">
        <v>35</v>
      </c>
      <c r="G137" s="37" t="s">
        <v>36</v>
      </c>
      <c r="H137" s="237" t="s">
        <v>37</v>
      </c>
      <c r="I137" s="242" t="s">
        <v>530</v>
      </c>
      <c r="J137" s="243" t="s">
        <v>530</v>
      </c>
      <c r="K137" s="239">
        <v>5.83</v>
      </c>
      <c r="L137" s="241">
        <v>5</v>
      </c>
      <c r="M137" s="228"/>
      <c r="N137" s="228"/>
    </row>
    <row r="138" spans="1:15" ht="38.25" customHeight="1">
      <c r="A138" s="265" t="s">
        <v>277</v>
      </c>
      <c r="B138" s="268" t="s">
        <v>278</v>
      </c>
      <c r="C138" s="237" t="s">
        <v>646</v>
      </c>
      <c r="D138" s="237" t="s">
        <v>33</v>
      </c>
      <c r="E138" s="237" t="s">
        <v>34</v>
      </c>
      <c r="F138" s="237" t="s">
        <v>35</v>
      </c>
      <c r="G138" s="37" t="s">
        <v>36</v>
      </c>
      <c r="H138" s="237" t="s">
        <v>37</v>
      </c>
      <c r="I138" s="249" t="s">
        <v>530</v>
      </c>
      <c r="J138" s="247" t="s">
        <v>530</v>
      </c>
      <c r="K138" s="239" t="s">
        <v>530</v>
      </c>
      <c r="L138" s="244">
        <v>10</v>
      </c>
      <c r="M138" s="228"/>
      <c r="N138" s="228"/>
    </row>
    <row r="139" spans="1:15" ht="38.25" customHeight="1">
      <c r="A139" s="265" t="s">
        <v>277</v>
      </c>
      <c r="B139" s="268" t="s">
        <v>278</v>
      </c>
      <c r="C139" s="237" t="s">
        <v>640</v>
      </c>
      <c r="D139" s="237" t="s">
        <v>33</v>
      </c>
      <c r="E139" s="237" t="s">
        <v>34</v>
      </c>
      <c r="F139" s="237" t="s">
        <v>35</v>
      </c>
      <c r="G139" s="37" t="s">
        <v>36</v>
      </c>
      <c r="H139" s="237"/>
      <c r="I139" s="249" t="s">
        <v>530</v>
      </c>
      <c r="J139" s="247">
        <v>8</v>
      </c>
      <c r="K139" s="239">
        <v>6.2</v>
      </c>
      <c r="L139" s="244">
        <v>9</v>
      </c>
      <c r="M139" s="228"/>
      <c r="N139" s="228"/>
    </row>
    <row r="140" spans="1:15" ht="38.25" customHeight="1">
      <c r="A140" s="265" t="s">
        <v>277</v>
      </c>
      <c r="B140" s="268" t="s">
        <v>278</v>
      </c>
      <c r="C140" s="237" t="s">
        <v>647</v>
      </c>
      <c r="D140" s="237" t="s">
        <v>33</v>
      </c>
      <c r="E140" s="237" t="s">
        <v>34</v>
      </c>
      <c r="F140" s="237" t="s">
        <v>35</v>
      </c>
      <c r="G140" s="37" t="s">
        <v>36</v>
      </c>
      <c r="H140" s="237" t="s">
        <v>37</v>
      </c>
      <c r="I140" s="238">
        <v>8.92</v>
      </c>
      <c r="J140" s="239">
        <v>8.4</v>
      </c>
      <c r="K140" s="239">
        <v>7.8</v>
      </c>
      <c r="L140" s="244">
        <v>8.27</v>
      </c>
      <c r="M140" s="228"/>
      <c r="N140" s="228"/>
    </row>
    <row r="141" spans="1:15" ht="38.25" customHeight="1">
      <c r="A141" s="265" t="s">
        <v>277</v>
      </c>
      <c r="B141" s="268" t="s">
        <v>278</v>
      </c>
      <c r="C141" s="237" t="s">
        <v>648</v>
      </c>
      <c r="D141" s="237" t="s">
        <v>33</v>
      </c>
      <c r="E141" s="237" t="s">
        <v>34</v>
      </c>
      <c r="F141" s="237" t="s">
        <v>35</v>
      </c>
      <c r="G141" s="37" t="s">
        <v>36</v>
      </c>
      <c r="H141" s="237" t="s">
        <v>37</v>
      </c>
      <c r="I141" s="238">
        <v>7.62</v>
      </c>
      <c r="J141" s="239">
        <v>7.76</v>
      </c>
      <c r="K141" s="239">
        <v>6.25</v>
      </c>
      <c r="L141" s="244">
        <v>7.03</v>
      </c>
      <c r="M141" s="228"/>
      <c r="N141" s="228"/>
    </row>
    <row r="142" spans="1:15" ht="38.25" customHeight="1">
      <c r="A142" s="265" t="s">
        <v>277</v>
      </c>
      <c r="B142" s="268" t="s">
        <v>278</v>
      </c>
      <c r="C142" s="237" t="s">
        <v>649</v>
      </c>
      <c r="D142" s="237" t="s">
        <v>33</v>
      </c>
      <c r="E142" s="237" t="s">
        <v>34</v>
      </c>
      <c r="F142" s="237" t="s">
        <v>35</v>
      </c>
      <c r="G142" s="37" t="s">
        <v>36</v>
      </c>
      <c r="H142" s="237" t="s">
        <v>37</v>
      </c>
      <c r="I142" s="238">
        <v>8.6300000000000008</v>
      </c>
      <c r="J142" s="239">
        <v>7.8</v>
      </c>
      <c r="K142" s="239">
        <v>5.85</v>
      </c>
      <c r="L142" s="244">
        <v>7.8</v>
      </c>
      <c r="M142" s="228"/>
      <c r="N142" s="228"/>
    </row>
    <row r="143" spans="1:15" ht="38.25" customHeight="1">
      <c r="A143" s="265" t="s">
        <v>277</v>
      </c>
      <c r="B143" s="268" t="s">
        <v>278</v>
      </c>
      <c r="C143" s="237" t="s">
        <v>650</v>
      </c>
      <c r="D143" s="237" t="s">
        <v>33</v>
      </c>
      <c r="E143" s="237" t="s">
        <v>34</v>
      </c>
      <c r="F143" s="237" t="s">
        <v>35</v>
      </c>
      <c r="G143" s="37" t="s">
        <v>36</v>
      </c>
      <c r="H143" s="237" t="s">
        <v>37</v>
      </c>
      <c r="I143" s="238">
        <v>8.5299999999999994</v>
      </c>
      <c r="J143" s="239">
        <v>8.0500000000000007</v>
      </c>
      <c r="K143" s="239">
        <v>7.42</v>
      </c>
      <c r="L143" s="244">
        <v>7.92</v>
      </c>
      <c r="M143" s="228"/>
      <c r="N143" s="228"/>
    </row>
    <row r="144" spans="1:15" ht="38.25" customHeight="1">
      <c r="A144" s="265" t="s">
        <v>277</v>
      </c>
      <c r="B144" s="268" t="s">
        <v>278</v>
      </c>
      <c r="C144" s="237" t="s">
        <v>651</v>
      </c>
      <c r="D144" s="237" t="s">
        <v>33</v>
      </c>
      <c r="E144" s="237" t="s">
        <v>34</v>
      </c>
      <c r="F144" s="237" t="s">
        <v>35</v>
      </c>
      <c r="G144" s="37" t="s">
        <v>36</v>
      </c>
      <c r="H144" s="237" t="s">
        <v>37</v>
      </c>
      <c r="I144" s="238">
        <v>8.3699999999999992</v>
      </c>
      <c r="J144" s="239">
        <v>8.5</v>
      </c>
      <c r="K144" s="239">
        <v>7.65</v>
      </c>
      <c r="L144" s="248">
        <v>6.92</v>
      </c>
      <c r="M144" s="228"/>
      <c r="N144" s="228"/>
      <c r="O144" s="119"/>
    </row>
    <row r="145" spans="1:15" ht="38.25" customHeight="1">
      <c r="A145" s="265" t="s">
        <v>277</v>
      </c>
      <c r="B145" s="268" t="s">
        <v>278</v>
      </c>
      <c r="C145" s="237" t="s">
        <v>659</v>
      </c>
      <c r="D145" s="237" t="s">
        <v>33</v>
      </c>
      <c r="E145" s="237" t="s">
        <v>34</v>
      </c>
      <c r="F145" s="237" t="s">
        <v>35</v>
      </c>
      <c r="G145" s="37" t="s">
        <v>36</v>
      </c>
      <c r="H145" s="237" t="s">
        <v>37</v>
      </c>
      <c r="I145" s="242" t="s">
        <v>530</v>
      </c>
      <c r="J145" s="243" t="s">
        <v>530</v>
      </c>
      <c r="K145" s="240" t="s">
        <v>530</v>
      </c>
      <c r="L145" s="244">
        <v>8</v>
      </c>
      <c r="M145" s="228"/>
      <c r="N145" s="228"/>
      <c r="O145" s="119"/>
    </row>
    <row r="146" spans="1:15" ht="38.25" customHeight="1">
      <c r="A146" s="265" t="s">
        <v>290</v>
      </c>
      <c r="B146" s="268" t="s">
        <v>291</v>
      </c>
      <c r="C146" s="237" t="s">
        <v>591</v>
      </c>
      <c r="D146" s="237" t="s">
        <v>42</v>
      </c>
      <c r="E146" s="237" t="s">
        <v>34</v>
      </c>
      <c r="F146" s="237" t="s">
        <v>292</v>
      </c>
      <c r="G146" s="237" t="s">
        <v>293</v>
      </c>
      <c r="H146" s="237" t="s">
        <v>294</v>
      </c>
      <c r="I146" s="250">
        <v>0.34</v>
      </c>
      <c r="J146" s="251">
        <v>0.39</v>
      </c>
      <c r="K146" s="252">
        <v>0.4</v>
      </c>
      <c r="L146" s="252">
        <f>O146</f>
        <v>0.41800000000000004</v>
      </c>
      <c r="M146" s="229">
        <v>0.4</v>
      </c>
      <c r="N146" s="229">
        <v>0.436</v>
      </c>
      <c r="O146" s="119">
        <f>AVERAGE(M146:N146)</f>
        <v>0.41800000000000004</v>
      </c>
    </row>
    <row r="147" spans="1:15" ht="38.25" customHeight="1">
      <c r="A147" s="265" t="s">
        <v>290</v>
      </c>
      <c r="B147" s="268" t="s">
        <v>291</v>
      </c>
      <c r="C147" s="237" t="s">
        <v>592</v>
      </c>
      <c r="D147" s="237" t="s">
        <v>42</v>
      </c>
      <c r="E147" s="237" t="s">
        <v>34</v>
      </c>
      <c r="F147" s="237" t="s">
        <v>292</v>
      </c>
      <c r="G147" s="237" t="s">
        <v>293</v>
      </c>
      <c r="H147" s="237" t="s">
        <v>294</v>
      </c>
      <c r="I147" s="250">
        <v>0.34</v>
      </c>
      <c r="J147" s="251">
        <v>0.33</v>
      </c>
      <c r="K147" s="252">
        <v>0.35</v>
      </c>
      <c r="L147" s="252">
        <f t="shared" ref="L147:L152" si="0">O147</f>
        <v>0.38450000000000001</v>
      </c>
      <c r="M147" s="229">
        <v>0.38100000000000001</v>
      </c>
      <c r="N147" s="229">
        <v>0.38800000000000001</v>
      </c>
      <c r="O147" s="119">
        <f t="shared" ref="O147:O152" si="1">AVERAGE(M147:N147)</f>
        <v>0.38450000000000001</v>
      </c>
    </row>
    <row r="148" spans="1:15" ht="38.25" customHeight="1">
      <c r="A148" s="265" t="s">
        <v>290</v>
      </c>
      <c r="B148" s="268" t="s">
        <v>291</v>
      </c>
      <c r="C148" s="237" t="s">
        <v>593</v>
      </c>
      <c r="D148" s="237" t="s">
        <v>42</v>
      </c>
      <c r="E148" s="237" t="s">
        <v>34</v>
      </c>
      <c r="F148" s="237" t="s">
        <v>292</v>
      </c>
      <c r="G148" s="237" t="s">
        <v>293</v>
      </c>
      <c r="H148" s="237" t="s">
        <v>294</v>
      </c>
      <c r="I148" s="238" t="s">
        <v>530</v>
      </c>
      <c r="J148" s="239" t="s">
        <v>530</v>
      </c>
      <c r="K148" s="253">
        <v>0.19</v>
      </c>
      <c r="L148" s="252">
        <f t="shared" si="0"/>
        <v>0.43154999999999999</v>
      </c>
      <c r="M148" s="229">
        <v>0.46510000000000001</v>
      </c>
      <c r="N148" s="229">
        <v>0.39800000000000002</v>
      </c>
      <c r="O148" s="119">
        <f t="shared" si="1"/>
        <v>0.43154999999999999</v>
      </c>
    </row>
    <row r="149" spans="1:15" ht="38.25" customHeight="1">
      <c r="A149" s="265" t="s">
        <v>290</v>
      </c>
      <c r="B149" s="268" t="s">
        <v>291</v>
      </c>
      <c r="C149" s="237" t="s">
        <v>631</v>
      </c>
      <c r="D149" s="237" t="s">
        <v>42</v>
      </c>
      <c r="E149" s="237" t="s">
        <v>34</v>
      </c>
      <c r="F149" s="237" t="s">
        <v>292</v>
      </c>
      <c r="G149" s="237" t="s">
        <v>293</v>
      </c>
      <c r="H149" s="237" t="s">
        <v>294</v>
      </c>
      <c r="I149" s="254">
        <v>0.28999999999999998</v>
      </c>
      <c r="J149" s="251">
        <v>0.47</v>
      </c>
      <c r="K149" s="252">
        <v>0.46</v>
      </c>
      <c r="L149" s="252">
        <f t="shared" si="0"/>
        <v>0.45565</v>
      </c>
      <c r="M149" s="229">
        <v>0.2903</v>
      </c>
      <c r="N149" s="229">
        <v>0.621</v>
      </c>
      <c r="O149" s="119">
        <f t="shared" si="1"/>
        <v>0.45565</v>
      </c>
    </row>
    <row r="150" spans="1:15" ht="38.25" customHeight="1">
      <c r="A150" s="265" t="s">
        <v>290</v>
      </c>
      <c r="B150" s="268" t="s">
        <v>291</v>
      </c>
      <c r="C150" s="237" t="s">
        <v>632</v>
      </c>
      <c r="D150" s="237" t="s">
        <v>42</v>
      </c>
      <c r="E150" s="237" t="s">
        <v>34</v>
      </c>
      <c r="F150" s="237" t="s">
        <v>292</v>
      </c>
      <c r="G150" s="237" t="s">
        <v>293</v>
      </c>
      <c r="H150" s="237" t="s">
        <v>294</v>
      </c>
      <c r="I150" s="250">
        <v>0.45</v>
      </c>
      <c r="J150" s="251">
        <v>0.33</v>
      </c>
      <c r="K150" s="255">
        <v>0.28999999999999998</v>
      </c>
      <c r="L150" s="252">
        <f t="shared" si="0"/>
        <v>0.19550000000000001</v>
      </c>
      <c r="M150" s="229">
        <v>0.13300000000000001</v>
      </c>
      <c r="N150" s="229">
        <v>0.25800000000000001</v>
      </c>
      <c r="O150" s="119">
        <f t="shared" si="1"/>
        <v>0.19550000000000001</v>
      </c>
    </row>
    <row r="151" spans="1:15" ht="38.25" customHeight="1">
      <c r="A151" s="265" t="s">
        <v>290</v>
      </c>
      <c r="B151" s="268" t="s">
        <v>291</v>
      </c>
      <c r="C151" s="237" t="s">
        <v>633</v>
      </c>
      <c r="D151" s="237" t="s">
        <v>42</v>
      </c>
      <c r="E151" s="237" t="s">
        <v>34</v>
      </c>
      <c r="F151" s="237" t="s">
        <v>292</v>
      </c>
      <c r="G151" s="237" t="s">
        <v>293</v>
      </c>
      <c r="H151" s="237" t="s">
        <v>294</v>
      </c>
      <c r="I151" s="250">
        <v>0.41</v>
      </c>
      <c r="J151" s="251">
        <v>0.42</v>
      </c>
      <c r="K151" s="252">
        <v>0.34</v>
      </c>
      <c r="L151" s="252">
        <f t="shared" si="0"/>
        <v>0.36775000000000002</v>
      </c>
      <c r="M151" s="229">
        <v>0.3175</v>
      </c>
      <c r="N151" s="229">
        <v>0.41799999999999998</v>
      </c>
      <c r="O151" s="119">
        <f t="shared" si="1"/>
        <v>0.36775000000000002</v>
      </c>
    </row>
    <row r="152" spans="1:15" ht="38.25" customHeight="1">
      <c r="A152" s="265" t="s">
        <v>290</v>
      </c>
      <c r="B152" s="268" t="s">
        <v>291</v>
      </c>
      <c r="C152" s="237" t="s">
        <v>634</v>
      </c>
      <c r="D152" s="237" t="s">
        <v>42</v>
      </c>
      <c r="E152" s="237" t="s">
        <v>34</v>
      </c>
      <c r="F152" s="237" t="s">
        <v>292</v>
      </c>
      <c r="G152" s="237" t="s">
        <v>293</v>
      </c>
      <c r="H152" s="237" t="s">
        <v>294</v>
      </c>
      <c r="I152" s="238" t="s">
        <v>530</v>
      </c>
      <c r="J152" s="251">
        <v>0.48</v>
      </c>
      <c r="K152" s="252">
        <v>0.38</v>
      </c>
      <c r="L152" s="252">
        <f t="shared" si="0"/>
        <v>0.45529999999999998</v>
      </c>
      <c r="M152" s="229">
        <v>0.42859999999999998</v>
      </c>
      <c r="N152" s="229">
        <v>0.48199999999999998</v>
      </c>
      <c r="O152" s="119">
        <f t="shared" si="1"/>
        <v>0.45529999999999998</v>
      </c>
    </row>
    <row r="153" spans="1:15" ht="38.25" customHeight="1">
      <c r="A153" s="265" t="s">
        <v>290</v>
      </c>
      <c r="B153" s="268" t="s">
        <v>291</v>
      </c>
      <c r="C153" s="237" t="s">
        <v>635</v>
      </c>
      <c r="D153" s="237" t="s">
        <v>42</v>
      </c>
      <c r="E153" s="237" t="s">
        <v>34</v>
      </c>
      <c r="F153" s="237" t="s">
        <v>292</v>
      </c>
      <c r="G153" s="237" t="s">
        <v>293</v>
      </c>
      <c r="H153" s="237" t="s">
        <v>294</v>
      </c>
      <c r="I153" s="238" t="s">
        <v>530</v>
      </c>
      <c r="J153" s="256">
        <v>0.17</v>
      </c>
      <c r="K153" s="252">
        <v>0.66</v>
      </c>
      <c r="L153" s="252" t="s">
        <v>642</v>
      </c>
      <c r="M153" s="228" t="s">
        <v>642</v>
      </c>
      <c r="N153" s="228" t="s">
        <v>642</v>
      </c>
      <c r="O153" t="s">
        <v>642</v>
      </c>
    </row>
    <row r="154" spans="1:15" ht="38.25" customHeight="1">
      <c r="A154" s="265" t="s">
        <v>290</v>
      </c>
      <c r="B154" s="268" t="s">
        <v>291</v>
      </c>
      <c r="C154" s="237" t="s">
        <v>637</v>
      </c>
      <c r="D154" s="237" t="s">
        <v>42</v>
      </c>
      <c r="E154" s="237" t="s">
        <v>34</v>
      </c>
      <c r="F154" s="237" t="s">
        <v>292</v>
      </c>
      <c r="G154" s="237" t="s">
        <v>293</v>
      </c>
      <c r="H154" s="237" t="s">
        <v>294</v>
      </c>
      <c r="I154" s="238" t="s">
        <v>530</v>
      </c>
      <c r="J154" s="257" t="s">
        <v>660</v>
      </c>
      <c r="K154" s="255">
        <v>0.25</v>
      </c>
      <c r="L154" s="252">
        <f>O154</f>
        <v>0.53800000000000003</v>
      </c>
      <c r="M154" s="229">
        <v>0.5</v>
      </c>
      <c r="N154" s="229">
        <v>0.57599999999999996</v>
      </c>
      <c r="O154" s="119">
        <f>AVERAGE(M154:N154)</f>
        <v>0.53800000000000003</v>
      </c>
    </row>
    <row r="155" spans="1:15" ht="38.25" customHeight="1">
      <c r="A155" s="265" t="s">
        <v>290</v>
      </c>
      <c r="B155" s="268" t="s">
        <v>291</v>
      </c>
      <c r="C155" s="237" t="s">
        <v>641</v>
      </c>
      <c r="D155" s="237" t="s">
        <v>42</v>
      </c>
      <c r="E155" s="237" t="s">
        <v>34</v>
      </c>
      <c r="F155" s="237" t="s">
        <v>292</v>
      </c>
      <c r="G155" s="237" t="s">
        <v>293</v>
      </c>
      <c r="H155" s="237" t="s">
        <v>294</v>
      </c>
      <c r="I155" s="250">
        <v>0.36</v>
      </c>
      <c r="J155" s="258">
        <v>0.24</v>
      </c>
      <c r="K155" s="252">
        <v>0.5</v>
      </c>
      <c r="L155" s="252">
        <f t="shared" ref="L155:L170" si="2">O155</f>
        <v>0.69484999999999997</v>
      </c>
      <c r="M155" s="229">
        <v>0.66769999999999996</v>
      </c>
      <c r="N155" s="229">
        <v>0.72199999999999998</v>
      </c>
      <c r="O155" s="119">
        <f t="shared" ref="O155:O170" si="3">AVERAGE(M155:N155)</f>
        <v>0.69484999999999997</v>
      </c>
    </row>
    <row r="156" spans="1:15" ht="38.25" customHeight="1">
      <c r="A156" s="265" t="s">
        <v>290</v>
      </c>
      <c r="B156" s="268" t="s">
        <v>291</v>
      </c>
      <c r="C156" s="237" t="s">
        <v>643</v>
      </c>
      <c r="D156" s="237" t="s">
        <v>42</v>
      </c>
      <c r="E156" s="237" t="s">
        <v>34</v>
      </c>
      <c r="F156" s="237" t="s">
        <v>292</v>
      </c>
      <c r="G156" s="237" t="s">
        <v>293</v>
      </c>
      <c r="H156" s="237" t="s">
        <v>294</v>
      </c>
      <c r="I156" s="238" t="s">
        <v>530</v>
      </c>
      <c r="J156" s="251">
        <v>0.64</v>
      </c>
      <c r="K156" s="252">
        <v>0.73</v>
      </c>
      <c r="L156" s="252">
        <f t="shared" si="2"/>
        <v>0.41085000000000005</v>
      </c>
      <c r="M156" s="229">
        <v>0.28570000000000001</v>
      </c>
      <c r="N156" s="229">
        <v>0.53600000000000003</v>
      </c>
      <c r="O156" s="119">
        <f t="shared" si="3"/>
        <v>0.41085000000000005</v>
      </c>
    </row>
    <row r="157" spans="1:15" ht="38.25" customHeight="1">
      <c r="A157" s="265" t="s">
        <v>290</v>
      </c>
      <c r="B157" s="268" t="s">
        <v>291</v>
      </c>
      <c r="C157" s="237" t="s">
        <v>657</v>
      </c>
      <c r="D157" s="237" t="s">
        <v>42</v>
      </c>
      <c r="E157" s="237" t="s">
        <v>34</v>
      </c>
      <c r="F157" s="237" t="s">
        <v>292</v>
      </c>
      <c r="G157" s="237" t="s">
        <v>293</v>
      </c>
      <c r="H157" s="237" t="s">
        <v>294</v>
      </c>
      <c r="I157" s="238" t="s">
        <v>530</v>
      </c>
      <c r="J157" s="258">
        <v>0.22</v>
      </c>
      <c r="K157" s="252" t="s">
        <v>530</v>
      </c>
      <c r="L157" s="252">
        <f t="shared" si="2"/>
        <v>0.22134999999999999</v>
      </c>
      <c r="M157" s="230">
        <v>6.6699999999999995E-2</v>
      </c>
      <c r="N157" s="229">
        <v>0.376</v>
      </c>
      <c r="O157" s="119">
        <f t="shared" si="3"/>
        <v>0.22134999999999999</v>
      </c>
    </row>
    <row r="158" spans="1:15" ht="38.25" customHeight="1">
      <c r="A158" s="265" t="s">
        <v>290</v>
      </c>
      <c r="B158" s="268" t="s">
        <v>291</v>
      </c>
      <c r="C158" s="237" t="s">
        <v>658</v>
      </c>
      <c r="D158" s="237" t="s">
        <v>42</v>
      </c>
      <c r="E158" s="237" t="s">
        <v>34</v>
      </c>
      <c r="F158" s="237" t="s">
        <v>292</v>
      </c>
      <c r="G158" s="237" t="s">
        <v>293</v>
      </c>
      <c r="H158" s="237" t="s">
        <v>294</v>
      </c>
      <c r="I158" s="254">
        <v>0.22</v>
      </c>
      <c r="J158" s="259" t="s">
        <v>530</v>
      </c>
      <c r="K158" s="252">
        <v>0.51</v>
      </c>
      <c r="L158" s="252">
        <f t="shared" si="2"/>
        <v>0.29485</v>
      </c>
      <c r="M158" s="229">
        <v>0.26669999999999999</v>
      </c>
      <c r="N158" s="229">
        <v>0.32300000000000001</v>
      </c>
      <c r="O158" s="119">
        <f t="shared" si="3"/>
        <v>0.29485</v>
      </c>
    </row>
    <row r="159" spans="1:15" ht="38.25" customHeight="1">
      <c r="A159" s="265" t="s">
        <v>290</v>
      </c>
      <c r="B159" s="268" t="s">
        <v>291</v>
      </c>
      <c r="C159" s="237" t="s">
        <v>638</v>
      </c>
      <c r="D159" s="237" t="s">
        <v>42</v>
      </c>
      <c r="E159" s="237" t="s">
        <v>34</v>
      </c>
      <c r="F159" s="237" t="s">
        <v>292</v>
      </c>
      <c r="G159" s="237" t="s">
        <v>293</v>
      </c>
      <c r="H159" s="237" t="s">
        <v>294</v>
      </c>
      <c r="I159" s="238" t="s">
        <v>530</v>
      </c>
      <c r="J159" s="258" t="s">
        <v>530</v>
      </c>
      <c r="K159" s="252" t="s">
        <v>530</v>
      </c>
      <c r="L159" s="252">
        <f t="shared" si="2"/>
        <v>0.5</v>
      </c>
      <c r="M159" s="229">
        <v>0.5</v>
      </c>
      <c r="N159" s="229">
        <v>0.5</v>
      </c>
      <c r="O159" s="119">
        <f t="shared" si="3"/>
        <v>0.5</v>
      </c>
    </row>
    <row r="160" spans="1:15" ht="38.25" customHeight="1">
      <c r="A160" s="265" t="s">
        <v>290</v>
      </c>
      <c r="B160" s="268" t="s">
        <v>291</v>
      </c>
      <c r="C160" s="237" t="s">
        <v>639</v>
      </c>
      <c r="D160" s="237" t="s">
        <v>42</v>
      </c>
      <c r="E160" s="237" t="s">
        <v>34</v>
      </c>
      <c r="F160" s="237" t="s">
        <v>292</v>
      </c>
      <c r="G160" s="237" t="s">
        <v>293</v>
      </c>
      <c r="H160" s="237" t="s">
        <v>294</v>
      </c>
      <c r="I160" s="238" t="s">
        <v>530</v>
      </c>
      <c r="J160" s="258">
        <v>0.22</v>
      </c>
      <c r="K160" s="252">
        <v>0.53</v>
      </c>
      <c r="L160" s="252">
        <f t="shared" si="2"/>
        <v>0.37834999999999996</v>
      </c>
      <c r="M160" s="229">
        <v>0.28570000000000001</v>
      </c>
      <c r="N160" s="229">
        <v>0.47099999999999997</v>
      </c>
      <c r="O160" s="119">
        <f t="shared" si="3"/>
        <v>0.37834999999999996</v>
      </c>
    </row>
    <row r="161" spans="1:15" ht="38.25" customHeight="1">
      <c r="A161" s="265" t="s">
        <v>290</v>
      </c>
      <c r="B161" s="268" t="s">
        <v>291</v>
      </c>
      <c r="C161" s="237" t="s">
        <v>645</v>
      </c>
      <c r="D161" s="237" t="s">
        <v>42</v>
      </c>
      <c r="E161" s="237" t="s">
        <v>34</v>
      </c>
      <c r="F161" s="237" t="s">
        <v>292</v>
      </c>
      <c r="G161" s="237" t="s">
        <v>293</v>
      </c>
      <c r="H161" s="237" t="s">
        <v>294</v>
      </c>
      <c r="I161" s="260">
        <v>0.18</v>
      </c>
      <c r="J161" s="259" t="s">
        <v>530</v>
      </c>
      <c r="K161" s="252" t="s">
        <v>530</v>
      </c>
      <c r="L161" s="252">
        <f t="shared" si="2"/>
        <v>0.49985000000000002</v>
      </c>
      <c r="M161" s="229">
        <v>0.66669999999999996</v>
      </c>
      <c r="N161" s="229">
        <v>0.33300000000000002</v>
      </c>
      <c r="O161" s="119">
        <f t="shared" si="3"/>
        <v>0.49985000000000002</v>
      </c>
    </row>
    <row r="162" spans="1:15" ht="38.25" customHeight="1">
      <c r="A162" s="265" t="s">
        <v>290</v>
      </c>
      <c r="B162" s="268" t="s">
        <v>291</v>
      </c>
      <c r="C162" s="237" t="s">
        <v>644</v>
      </c>
      <c r="D162" s="237" t="s">
        <v>42</v>
      </c>
      <c r="E162" s="237" t="s">
        <v>34</v>
      </c>
      <c r="F162" s="237" t="s">
        <v>292</v>
      </c>
      <c r="G162" s="237" t="s">
        <v>293</v>
      </c>
      <c r="H162" s="237" t="s">
        <v>294</v>
      </c>
      <c r="I162" s="261" t="s">
        <v>530</v>
      </c>
      <c r="J162" s="259" t="s">
        <v>530</v>
      </c>
      <c r="K162" s="252" t="s">
        <v>530</v>
      </c>
      <c r="L162" s="252">
        <f t="shared" si="2"/>
        <v>0.25800000000000001</v>
      </c>
      <c r="M162" s="229">
        <v>0.2</v>
      </c>
      <c r="N162" s="229">
        <v>0.316</v>
      </c>
      <c r="O162" s="119">
        <f t="shared" si="3"/>
        <v>0.25800000000000001</v>
      </c>
    </row>
    <row r="163" spans="1:15" ht="38.25" customHeight="1">
      <c r="A163" s="265" t="s">
        <v>290</v>
      </c>
      <c r="B163" s="268" t="s">
        <v>291</v>
      </c>
      <c r="C163" s="237" t="s">
        <v>646</v>
      </c>
      <c r="D163" s="237" t="s">
        <v>42</v>
      </c>
      <c r="E163" s="237" t="s">
        <v>34</v>
      </c>
      <c r="F163" s="237" t="s">
        <v>292</v>
      </c>
      <c r="G163" s="237" t="s">
        <v>293</v>
      </c>
      <c r="H163" s="237" t="s">
        <v>294</v>
      </c>
      <c r="I163" s="262" t="s">
        <v>530</v>
      </c>
      <c r="J163" s="257" t="s">
        <v>530</v>
      </c>
      <c r="K163" s="252" t="s">
        <v>530</v>
      </c>
      <c r="L163" s="252">
        <f t="shared" si="2"/>
        <v>0.38314999999999999</v>
      </c>
      <c r="M163" s="229">
        <v>0.1333</v>
      </c>
      <c r="N163" s="229">
        <v>0.63300000000000001</v>
      </c>
      <c r="O163" s="119">
        <f t="shared" si="3"/>
        <v>0.38314999999999999</v>
      </c>
    </row>
    <row r="164" spans="1:15" ht="38.25" customHeight="1">
      <c r="A164" s="265" t="s">
        <v>290</v>
      </c>
      <c r="B164" s="268" t="s">
        <v>291</v>
      </c>
      <c r="C164" s="237" t="s">
        <v>640</v>
      </c>
      <c r="D164" s="237" t="s">
        <v>42</v>
      </c>
      <c r="E164" s="237" t="s">
        <v>34</v>
      </c>
      <c r="F164" s="237" t="s">
        <v>292</v>
      </c>
      <c r="G164" s="237" t="s">
        <v>293</v>
      </c>
      <c r="H164" s="237" t="s">
        <v>294</v>
      </c>
      <c r="I164" s="262" t="s">
        <v>530</v>
      </c>
      <c r="J164" s="231">
        <v>0.221</v>
      </c>
      <c r="K164" s="252">
        <v>0.52380000000000004</v>
      </c>
      <c r="L164" s="252">
        <f t="shared" si="2"/>
        <v>0.66649999999999998</v>
      </c>
      <c r="M164" s="229">
        <v>0.6</v>
      </c>
      <c r="N164" s="229">
        <v>0.73299999999999998</v>
      </c>
      <c r="O164" s="119">
        <f t="shared" si="3"/>
        <v>0.66649999999999998</v>
      </c>
    </row>
    <row r="165" spans="1:15" ht="38.25" customHeight="1">
      <c r="A165" s="265" t="s">
        <v>290</v>
      </c>
      <c r="B165" s="268" t="s">
        <v>291</v>
      </c>
      <c r="C165" s="237" t="s">
        <v>647</v>
      </c>
      <c r="D165" s="237" t="s">
        <v>42</v>
      </c>
      <c r="E165" s="237" t="s">
        <v>34</v>
      </c>
      <c r="F165" s="237" t="s">
        <v>292</v>
      </c>
      <c r="G165" s="237" t="s">
        <v>293</v>
      </c>
      <c r="H165" s="237" t="s">
        <v>294</v>
      </c>
      <c r="I165" s="260">
        <v>0.14000000000000001</v>
      </c>
      <c r="J165" s="251">
        <v>0.37</v>
      </c>
      <c r="K165" s="252">
        <v>0.48</v>
      </c>
      <c r="L165" s="252">
        <f t="shared" si="2"/>
        <v>0.50885000000000002</v>
      </c>
      <c r="M165" s="229">
        <v>0.53249999999999997</v>
      </c>
      <c r="N165" s="229">
        <v>0.48520000000000002</v>
      </c>
      <c r="O165" s="119">
        <f t="shared" si="3"/>
        <v>0.50885000000000002</v>
      </c>
    </row>
    <row r="166" spans="1:15" ht="38.25" customHeight="1">
      <c r="A166" s="265" t="s">
        <v>290</v>
      </c>
      <c r="B166" s="268" t="s">
        <v>291</v>
      </c>
      <c r="C166" s="237" t="s">
        <v>648</v>
      </c>
      <c r="D166" s="237" t="s">
        <v>42</v>
      </c>
      <c r="E166" s="237" t="s">
        <v>34</v>
      </c>
      <c r="F166" s="237" t="s">
        <v>292</v>
      </c>
      <c r="G166" s="237" t="s">
        <v>293</v>
      </c>
      <c r="H166" s="237" t="s">
        <v>294</v>
      </c>
      <c r="I166" s="250">
        <v>0.52</v>
      </c>
      <c r="J166" s="251">
        <v>0.31</v>
      </c>
      <c r="K166" s="252">
        <v>0.48</v>
      </c>
      <c r="L166" s="252">
        <f t="shared" si="2"/>
        <v>0.4254</v>
      </c>
      <c r="M166" s="229">
        <v>0.30769999999999997</v>
      </c>
      <c r="N166" s="229">
        <v>0.54310000000000003</v>
      </c>
      <c r="O166" s="119">
        <f t="shared" si="3"/>
        <v>0.4254</v>
      </c>
    </row>
    <row r="167" spans="1:15" ht="38.25" customHeight="1">
      <c r="A167" s="265" t="s">
        <v>290</v>
      </c>
      <c r="B167" s="268" t="s">
        <v>291</v>
      </c>
      <c r="C167" s="237" t="s">
        <v>649</v>
      </c>
      <c r="D167" s="237" t="s">
        <v>42</v>
      </c>
      <c r="E167" s="237" t="s">
        <v>34</v>
      </c>
      <c r="F167" s="237" t="s">
        <v>292</v>
      </c>
      <c r="G167" s="237" t="s">
        <v>293</v>
      </c>
      <c r="H167" s="237" t="s">
        <v>294</v>
      </c>
      <c r="I167" s="250">
        <v>0.42</v>
      </c>
      <c r="J167" s="256">
        <v>0.2</v>
      </c>
      <c r="K167" s="252">
        <v>0.39</v>
      </c>
      <c r="L167" s="252">
        <f t="shared" si="2"/>
        <v>0.26790000000000003</v>
      </c>
      <c r="M167" s="229">
        <v>0.1923</v>
      </c>
      <c r="N167" s="229">
        <v>0.34350000000000003</v>
      </c>
      <c r="O167" s="119">
        <f t="shared" si="3"/>
        <v>0.26790000000000003</v>
      </c>
    </row>
    <row r="168" spans="1:15" ht="38.25" customHeight="1">
      <c r="A168" s="265" t="s">
        <v>290</v>
      </c>
      <c r="B168" s="268" t="s">
        <v>291</v>
      </c>
      <c r="C168" s="237" t="s">
        <v>650</v>
      </c>
      <c r="D168" s="237" t="s">
        <v>42</v>
      </c>
      <c r="E168" s="237" t="s">
        <v>34</v>
      </c>
      <c r="F168" s="237" t="s">
        <v>292</v>
      </c>
      <c r="G168" s="237" t="s">
        <v>293</v>
      </c>
      <c r="H168" s="237" t="s">
        <v>294</v>
      </c>
      <c r="I168" s="254">
        <v>0.26</v>
      </c>
      <c r="J168" s="251">
        <v>0.53</v>
      </c>
      <c r="K168" s="252">
        <v>0.43</v>
      </c>
      <c r="L168" s="252">
        <f t="shared" si="2"/>
        <v>0.47354999999999997</v>
      </c>
      <c r="M168" s="229">
        <v>0.4194</v>
      </c>
      <c r="N168" s="229">
        <v>0.52769999999999995</v>
      </c>
      <c r="O168" s="119">
        <f t="shared" si="3"/>
        <v>0.47354999999999997</v>
      </c>
    </row>
    <row r="169" spans="1:15" ht="38.25" customHeight="1">
      <c r="A169" s="265" t="s">
        <v>290</v>
      </c>
      <c r="B169" s="268" t="s">
        <v>291</v>
      </c>
      <c r="C169" s="237" t="s">
        <v>651</v>
      </c>
      <c r="D169" s="237" t="s">
        <v>42</v>
      </c>
      <c r="E169" s="237" t="s">
        <v>34</v>
      </c>
      <c r="F169" s="237" t="s">
        <v>292</v>
      </c>
      <c r="G169" s="237" t="s">
        <v>293</v>
      </c>
      <c r="H169" s="237" t="s">
        <v>294</v>
      </c>
      <c r="I169" s="250">
        <v>0.48</v>
      </c>
      <c r="J169" s="251">
        <v>0.35</v>
      </c>
      <c r="K169" s="252">
        <v>0.5</v>
      </c>
      <c r="L169" s="252">
        <f t="shared" si="2"/>
        <v>0.52649999999999997</v>
      </c>
      <c r="M169" s="229">
        <v>0.51060000000000005</v>
      </c>
      <c r="N169" s="229">
        <v>0.54239999999999999</v>
      </c>
      <c r="O169" s="119">
        <f t="shared" si="3"/>
        <v>0.52649999999999997</v>
      </c>
    </row>
    <row r="170" spans="1:15" ht="38.25" customHeight="1">
      <c r="A170" s="265" t="s">
        <v>290</v>
      </c>
      <c r="B170" s="268" t="s">
        <v>291</v>
      </c>
      <c r="C170" s="237" t="s">
        <v>659</v>
      </c>
      <c r="D170" s="237" t="s">
        <v>42</v>
      </c>
      <c r="E170" s="237" t="s">
        <v>34</v>
      </c>
      <c r="F170" s="237" t="s">
        <v>292</v>
      </c>
      <c r="G170" s="237" t="s">
        <v>293</v>
      </c>
      <c r="H170" s="237" t="s">
        <v>294</v>
      </c>
      <c r="I170" s="261" t="s">
        <v>661</v>
      </c>
      <c r="J170" s="259" t="s">
        <v>661</v>
      </c>
      <c r="K170" s="252">
        <v>0.45</v>
      </c>
      <c r="L170" s="252">
        <f t="shared" si="2"/>
        <v>0.18179999999999999</v>
      </c>
      <c r="M170" s="229">
        <v>0.18179999999999999</v>
      </c>
      <c r="N170" s="229"/>
      <c r="O170" s="119">
        <f t="shared" si="3"/>
        <v>0.18179999999999999</v>
      </c>
    </row>
    <row r="171" spans="1:15" ht="38.25" customHeight="1">
      <c r="A171" s="265" t="s">
        <v>140</v>
      </c>
      <c r="B171" s="268" t="s">
        <v>662</v>
      </c>
      <c r="C171" s="237" t="s">
        <v>593</v>
      </c>
      <c r="D171" s="237" t="s">
        <v>33</v>
      </c>
      <c r="E171" s="237" t="s">
        <v>34</v>
      </c>
      <c r="F171" s="237" t="s">
        <v>35</v>
      </c>
      <c r="G171" s="37" t="s">
        <v>36</v>
      </c>
      <c r="H171" s="237" t="s">
        <v>37</v>
      </c>
      <c r="I171" s="262" t="s">
        <v>660</v>
      </c>
      <c r="J171" s="257" t="s">
        <v>660</v>
      </c>
      <c r="K171" s="240">
        <v>7.66</v>
      </c>
      <c r="L171" s="241" t="s">
        <v>660</v>
      </c>
      <c r="M171" s="228"/>
      <c r="N171" s="228"/>
    </row>
    <row r="172" spans="1:15" ht="38.25" customHeight="1">
      <c r="A172" s="265" t="s">
        <v>140</v>
      </c>
      <c r="B172" s="268" t="s">
        <v>663</v>
      </c>
      <c r="C172" s="237" t="s">
        <v>591</v>
      </c>
      <c r="D172" s="237" t="s">
        <v>33</v>
      </c>
      <c r="E172" s="237" t="s">
        <v>34</v>
      </c>
      <c r="F172" s="237" t="s">
        <v>35</v>
      </c>
      <c r="G172" s="37" t="s">
        <v>36</v>
      </c>
      <c r="H172" s="237" t="s">
        <v>37</v>
      </c>
      <c r="I172" s="238">
        <v>7.54</v>
      </c>
      <c r="J172" s="239">
        <v>7.16</v>
      </c>
      <c r="K172" s="240">
        <v>6.84</v>
      </c>
      <c r="L172" s="241" t="s">
        <v>660</v>
      </c>
      <c r="M172" s="228"/>
      <c r="N172" s="228"/>
    </row>
    <row r="173" spans="1:15" ht="38.25" customHeight="1">
      <c r="A173" s="265" t="s">
        <v>140</v>
      </c>
      <c r="B173" s="268" t="s">
        <v>664</v>
      </c>
      <c r="C173" s="237" t="s">
        <v>592</v>
      </c>
      <c r="D173" s="237" t="s">
        <v>33</v>
      </c>
      <c r="E173" s="237" t="s">
        <v>34</v>
      </c>
      <c r="F173" s="237" t="s">
        <v>35</v>
      </c>
      <c r="G173" s="37" t="s">
        <v>36</v>
      </c>
      <c r="H173" s="237" t="s">
        <v>37</v>
      </c>
      <c r="I173" s="238">
        <v>7.54</v>
      </c>
      <c r="J173" s="239">
        <v>7.06</v>
      </c>
      <c r="K173" s="240">
        <v>6.9</v>
      </c>
      <c r="L173" s="241" t="s">
        <v>660</v>
      </c>
      <c r="M173" s="228"/>
      <c r="N173" s="228"/>
    </row>
    <row r="174" spans="1:15" ht="38.25" customHeight="1">
      <c r="A174" s="265" t="s">
        <v>140</v>
      </c>
      <c r="B174" s="268" t="s">
        <v>665</v>
      </c>
      <c r="C174" s="237" t="s">
        <v>631</v>
      </c>
      <c r="D174" s="237" t="s">
        <v>33</v>
      </c>
      <c r="E174" s="237" t="s">
        <v>34</v>
      </c>
      <c r="F174" s="237" t="s">
        <v>35</v>
      </c>
      <c r="G174" s="37" t="s">
        <v>36</v>
      </c>
      <c r="H174" s="237" t="s">
        <v>37</v>
      </c>
      <c r="I174" s="238">
        <v>8.44</v>
      </c>
      <c r="J174" s="239">
        <v>7.94</v>
      </c>
      <c r="K174" s="240">
        <v>7</v>
      </c>
      <c r="L174" s="241" t="s">
        <v>660</v>
      </c>
      <c r="M174" s="228"/>
      <c r="N174" s="228"/>
    </row>
    <row r="175" spans="1:15" ht="38.25" customHeight="1">
      <c r="A175" s="265" t="s">
        <v>140</v>
      </c>
      <c r="B175" s="268" t="s">
        <v>666</v>
      </c>
      <c r="C175" s="237" t="s">
        <v>633</v>
      </c>
      <c r="D175" s="237" t="s">
        <v>33</v>
      </c>
      <c r="E175" s="237" t="s">
        <v>34</v>
      </c>
      <c r="F175" s="237" t="s">
        <v>35</v>
      </c>
      <c r="G175" s="37" t="s">
        <v>36</v>
      </c>
      <c r="H175" s="237" t="s">
        <v>37</v>
      </c>
      <c r="I175" s="238">
        <v>7.92</v>
      </c>
      <c r="J175" s="239">
        <v>8.42</v>
      </c>
      <c r="K175" s="240">
        <v>8.6199999999999992</v>
      </c>
      <c r="L175" s="241" t="s">
        <v>660</v>
      </c>
      <c r="M175" s="228"/>
      <c r="N175" s="228"/>
      <c r="O175" s="119"/>
    </row>
    <row r="176" spans="1:15" ht="38.25" customHeight="1">
      <c r="A176" s="265" t="s">
        <v>140</v>
      </c>
      <c r="B176" s="268" t="s">
        <v>667</v>
      </c>
      <c r="C176" s="237" t="s">
        <v>632</v>
      </c>
      <c r="D176" s="237" t="s">
        <v>33</v>
      </c>
      <c r="E176" s="237" t="s">
        <v>34</v>
      </c>
      <c r="F176" s="237" t="s">
        <v>35</v>
      </c>
      <c r="G176" s="37" t="s">
        <v>36</v>
      </c>
      <c r="H176" s="237" t="s">
        <v>37</v>
      </c>
      <c r="I176" s="238">
        <v>8.3000000000000007</v>
      </c>
      <c r="J176" s="239">
        <v>8.1199999999999992</v>
      </c>
      <c r="K176" s="240">
        <v>7.58</v>
      </c>
      <c r="L176" s="241" t="s">
        <v>660</v>
      </c>
      <c r="M176" s="228"/>
      <c r="N176" s="228"/>
      <c r="O176" s="119"/>
    </row>
    <row r="177" spans="1:15" ht="38.25" customHeight="1">
      <c r="A177" s="265" t="s">
        <v>140</v>
      </c>
      <c r="B177" s="268" t="s">
        <v>668</v>
      </c>
      <c r="C177" s="237" t="s">
        <v>634</v>
      </c>
      <c r="D177" s="237" t="s">
        <v>33</v>
      </c>
      <c r="E177" s="237" t="s">
        <v>34</v>
      </c>
      <c r="F177" s="237" t="s">
        <v>35</v>
      </c>
      <c r="G177" s="37" t="s">
        <v>36</v>
      </c>
      <c r="H177" s="237" t="s">
        <v>37</v>
      </c>
      <c r="I177" s="242" t="s">
        <v>530</v>
      </c>
      <c r="J177" s="239">
        <v>7.5</v>
      </c>
      <c r="K177" s="240">
        <v>8.4600000000000009</v>
      </c>
      <c r="L177" s="241" t="s">
        <v>660</v>
      </c>
      <c r="M177" s="228"/>
      <c r="N177" s="228"/>
      <c r="O177" s="119"/>
    </row>
    <row r="178" spans="1:15" ht="38.25" customHeight="1">
      <c r="A178" s="265" t="s">
        <v>140</v>
      </c>
      <c r="B178" s="268" t="s">
        <v>669</v>
      </c>
      <c r="C178" s="237" t="s">
        <v>635</v>
      </c>
      <c r="D178" s="237" t="s">
        <v>33</v>
      </c>
      <c r="E178" s="237" t="s">
        <v>34</v>
      </c>
      <c r="F178" s="237" t="s">
        <v>35</v>
      </c>
      <c r="G178" s="37" t="s">
        <v>36</v>
      </c>
      <c r="H178" s="237" t="s">
        <v>37</v>
      </c>
      <c r="I178" s="242" t="s">
        <v>530</v>
      </c>
      <c r="J178" s="242" t="s">
        <v>530</v>
      </c>
      <c r="K178" s="240">
        <v>8.76</v>
      </c>
      <c r="L178" s="241" t="s">
        <v>660</v>
      </c>
      <c r="M178" s="228"/>
      <c r="N178" s="228"/>
    </row>
    <row r="179" spans="1:15" ht="38.25" customHeight="1">
      <c r="A179" s="265" t="s">
        <v>151</v>
      </c>
      <c r="B179" s="268" t="s">
        <v>152</v>
      </c>
      <c r="C179" s="237" t="s">
        <v>593</v>
      </c>
      <c r="D179" s="237" t="s">
        <v>33</v>
      </c>
      <c r="E179" s="237" t="s">
        <v>660</v>
      </c>
      <c r="F179" s="237" t="s">
        <v>35</v>
      </c>
      <c r="G179" s="37" t="s">
        <v>36</v>
      </c>
      <c r="H179" s="237" t="s">
        <v>37</v>
      </c>
      <c r="I179" s="249" t="s">
        <v>530</v>
      </c>
      <c r="J179" s="249" t="s">
        <v>530</v>
      </c>
      <c r="K179" s="239">
        <v>9.17</v>
      </c>
      <c r="L179" s="244">
        <v>8.27</v>
      </c>
      <c r="M179" s="228"/>
      <c r="N179" s="228"/>
    </row>
    <row r="180" spans="1:15" ht="38.25" customHeight="1">
      <c r="A180" s="265" t="s">
        <v>151</v>
      </c>
      <c r="B180" s="268" t="s">
        <v>152</v>
      </c>
      <c r="C180" s="237" t="s">
        <v>591</v>
      </c>
      <c r="D180" s="237" t="s">
        <v>33</v>
      </c>
      <c r="E180" s="237" t="s">
        <v>34</v>
      </c>
      <c r="F180" s="237" t="s">
        <v>35</v>
      </c>
      <c r="G180" s="37" t="s">
        <v>36</v>
      </c>
      <c r="H180" s="237" t="s">
        <v>37</v>
      </c>
      <c r="I180" s="242" t="s">
        <v>530</v>
      </c>
      <c r="J180" s="242" t="s">
        <v>530</v>
      </c>
      <c r="K180" s="239">
        <v>8.07</v>
      </c>
      <c r="L180" s="244">
        <v>8.3699999999999992</v>
      </c>
      <c r="M180" s="228"/>
      <c r="N180" s="228"/>
    </row>
    <row r="181" spans="1:15" ht="38.25" customHeight="1">
      <c r="A181" s="265" t="s">
        <v>151</v>
      </c>
      <c r="B181" s="268" t="s">
        <v>152</v>
      </c>
      <c r="C181" s="237" t="s">
        <v>592</v>
      </c>
      <c r="D181" s="237" t="s">
        <v>33</v>
      </c>
      <c r="E181" s="237" t="s">
        <v>34</v>
      </c>
      <c r="F181" s="237" t="s">
        <v>35</v>
      </c>
      <c r="G181" s="37" t="s">
        <v>36</v>
      </c>
      <c r="H181" s="237" t="s">
        <v>37</v>
      </c>
      <c r="I181" s="238">
        <v>8.09</v>
      </c>
      <c r="J181" s="242" t="s">
        <v>530</v>
      </c>
      <c r="K181" s="239">
        <v>7.66</v>
      </c>
      <c r="L181" s="244">
        <v>7.74</v>
      </c>
      <c r="M181" s="228"/>
      <c r="N181" s="228"/>
    </row>
    <row r="182" spans="1:15" ht="38.25" customHeight="1">
      <c r="A182" s="265" t="s">
        <v>151</v>
      </c>
      <c r="B182" s="268" t="s">
        <v>152</v>
      </c>
      <c r="C182" s="237" t="s">
        <v>631</v>
      </c>
      <c r="D182" s="237" t="s">
        <v>33</v>
      </c>
      <c r="E182" s="237" t="s">
        <v>34</v>
      </c>
      <c r="F182" s="237" t="s">
        <v>35</v>
      </c>
      <c r="G182" s="37" t="s">
        <v>36</v>
      </c>
      <c r="H182" s="237" t="s">
        <v>37</v>
      </c>
      <c r="I182" s="238">
        <v>9.36</v>
      </c>
      <c r="J182" s="242" t="s">
        <v>530</v>
      </c>
      <c r="K182" s="239">
        <v>8.93</v>
      </c>
      <c r="L182" s="244">
        <v>8.92</v>
      </c>
      <c r="M182" s="228"/>
      <c r="N182" s="228"/>
    </row>
    <row r="183" spans="1:15" ht="38.25" customHeight="1">
      <c r="A183" s="265" t="s">
        <v>151</v>
      </c>
      <c r="B183" s="268" t="s">
        <v>152</v>
      </c>
      <c r="C183" s="237" t="s">
        <v>633</v>
      </c>
      <c r="D183" s="237" t="s">
        <v>33</v>
      </c>
      <c r="E183" s="237" t="s">
        <v>34</v>
      </c>
      <c r="F183" s="237" t="s">
        <v>35</v>
      </c>
      <c r="G183" s="37" t="s">
        <v>36</v>
      </c>
      <c r="H183" s="237" t="s">
        <v>37</v>
      </c>
      <c r="I183" s="238">
        <v>9.24</v>
      </c>
      <c r="J183" s="242" t="s">
        <v>530</v>
      </c>
      <c r="K183" s="239">
        <v>8.1</v>
      </c>
      <c r="L183" s="244">
        <v>8.76</v>
      </c>
      <c r="M183" s="228"/>
      <c r="N183" s="228"/>
    </row>
    <row r="184" spans="1:15" ht="38.25" customHeight="1">
      <c r="A184" s="265" t="s">
        <v>151</v>
      </c>
      <c r="B184" s="268" t="s">
        <v>152</v>
      </c>
      <c r="C184" s="237" t="s">
        <v>632</v>
      </c>
      <c r="D184" s="237" t="s">
        <v>33</v>
      </c>
      <c r="E184" s="237" t="s">
        <v>34</v>
      </c>
      <c r="F184" s="237" t="s">
        <v>35</v>
      </c>
      <c r="G184" s="37" t="s">
        <v>36</v>
      </c>
      <c r="H184" s="237" t="s">
        <v>37</v>
      </c>
      <c r="I184" s="238">
        <v>8.7200000000000006</v>
      </c>
      <c r="J184" s="239">
        <v>8.5299999999999994</v>
      </c>
      <c r="K184" s="239">
        <v>8.56</v>
      </c>
      <c r="L184" s="244">
        <v>8.5</v>
      </c>
      <c r="M184" s="228"/>
      <c r="N184" s="228"/>
    </row>
    <row r="185" spans="1:15" ht="38.25" customHeight="1">
      <c r="A185" s="265" t="s">
        <v>151</v>
      </c>
      <c r="B185" s="268" t="s">
        <v>152</v>
      </c>
      <c r="C185" s="237" t="s">
        <v>634</v>
      </c>
      <c r="D185" s="237" t="s">
        <v>33</v>
      </c>
      <c r="E185" s="237" t="s">
        <v>34</v>
      </c>
      <c r="F185" s="237" t="s">
        <v>35</v>
      </c>
      <c r="G185" s="37" t="s">
        <v>36</v>
      </c>
      <c r="H185" s="237" t="s">
        <v>37</v>
      </c>
      <c r="I185" s="242" t="s">
        <v>530</v>
      </c>
      <c r="J185" s="239">
        <v>9.23</v>
      </c>
      <c r="K185" s="239">
        <v>7.14</v>
      </c>
      <c r="L185" s="244">
        <v>9.67</v>
      </c>
      <c r="M185" s="228"/>
      <c r="N185" s="228"/>
    </row>
    <row r="186" spans="1:15" ht="38.25" customHeight="1">
      <c r="A186" s="265" t="s">
        <v>151</v>
      </c>
      <c r="B186" s="268" t="s">
        <v>152</v>
      </c>
      <c r="C186" s="237" t="s">
        <v>635</v>
      </c>
      <c r="D186" s="237" t="s">
        <v>33</v>
      </c>
      <c r="E186" s="237" t="s">
        <v>34</v>
      </c>
      <c r="F186" s="237" t="s">
        <v>35</v>
      </c>
      <c r="G186" s="37" t="s">
        <v>36</v>
      </c>
      <c r="H186" s="237" t="s">
        <v>37</v>
      </c>
      <c r="I186" s="242" t="s">
        <v>530</v>
      </c>
      <c r="J186" s="242" t="s">
        <v>530</v>
      </c>
      <c r="K186" s="239">
        <v>8.94</v>
      </c>
      <c r="L186" s="244" t="s">
        <v>652</v>
      </c>
      <c r="M186" s="228"/>
      <c r="N186" s="228"/>
    </row>
    <row r="187" spans="1:15" ht="38.25" customHeight="1">
      <c r="A187" s="265" t="s">
        <v>151</v>
      </c>
      <c r="B187" s="268" t="s">
        <v>152</v>
      </c>
      <c r="C187" s="237" t="s">
        <v>636</v>
      </c>
      <c r="D187" s="237" t="s">
        <v>33</v>
      </c>
      <c r="E187" s="237" t="s">
        <v>34</v>
      </c>
      <c r="F187" s="237" t="s">
        <v>35</v>
      </c>
      <c r="G187" s="37" t="s">
        <v>36</v>
      </c>
      <c r="H187" s="237" t="s">
        <v>37</v>
      </c>
      <c r="I187" s="242" t="s">
        <v>530</v>
      </c>
      <c r="J187" s="239">
        <v>8.67</v>
      </c>
      <c r="K187" s="239">
        <v>9.17</v>
      </c>
      <c r="L187" s="244">
        <v>9.0399999999999991</v>
      </c>
      <c r="M187" s="228"/>
      <c r="N187" s="228"/>
    </row>
    <row r="188" spans="1:15" ht="38.25" customHeight="1">
      <c r="A188" s="265" t="s">
        <v>151</v>
      </c>
      <c r="B188" s="268" t="s">
        <v>152</v>
      </c>
      <c r="C188" s="237" t="s">
        <v>670</v>
      </c>
      <c r="D188" s="237" t="s">
        <v>33</v>
      </c>
      <c r="E188" s="237" t="s">
        <v>34</v>
      </c>
      <c r="F188" s="237" t="s">
        <v>35</v>
      </c>
      <c r="G188" s="37" t="s">
        <v>36</v>
      </c>
      <c r="H188" s="237" t="s">
        <v>37</v>
      </c>
      <c r="I188" s="242" t="s">
        <v>530</v>
      </c>
      <c r="J188" s="239">
        <v>9.2899999999999991</v>
      </c>
      <c r="K188" s="239">
        <v>9.18</v>
      </c>
      <c r="L188" s="244">
        <v>9.7100000000000009</v>
      </c>
      <c r="M188" s="228"/>
      <c r="N188" s="228"/>
    </row>
    <row r="189" spans="1:15" ht="38.25" customHeight="1">
      <c r="A189" s="265" t="s">
        <v>151</v>
      </c>
      <c r="B189" s="268" t="s">
        <v>152</v>
      </c>
      <c r="C189" s="237" t="s">
        <v>638</v>
      </c>
      <c r="D189" s="237" t="s">
        <v>33</v>
      </c>
      <c r="E189" s="237" t="s">
        <v>34</v>
      </c>
      <c r="F189" s="237" t="s">
        <v>35</v>
      </c>
      <c r="G189" s="37" t="s">
        <v>36</v>
      </c>
      <c r="H189" s="237" t="s">
        <v>37</v>
      </c>
      <c r="I189" s="242" t="s">
        <v>530</v>
      </c>
      <c r="J189" s="239" t="s">
        <v>530</v>
      </c>
      <c r="K189" s="239" t="s">
        <v>530</v>
      </c>
      <c r="L189" s="244">
        <v>8.73</v>
      </c>
      <c r="M189" s="228"/>
      <c r="N189" s="228"/>
    </row>
    <row r="190" spans="1:15" ht="38.25" customHeight="1">
      <c r="A190" s="265" t="s">
        <v>151</v>
      </c>
      <c r="B190" s="268" t="s">
        <v>152</v>
      </c>
      <c r="C190" s="237" t="s">
        <v>640</v>
      </c>
      <c r="D190" s="237" t="s">
        <v>33</v>
      </c>
      <c r="E190" s="237" t="s">
        <v>34</v>
      </c>
      <c r="F190" s="237" t="s">
        <v>35</v>
      </c>
      <c r="G190" s="37" t="s">
        <v>36</v>
      </c>
      <c r="H190" s="237" t="s">
        <v>37</v>
      </c>
      <c r="I190" s="242" t="s">
        <v>530</v>
      </c>
      <c r="J190" s="239">
        <v>8.91</v>
      </c>
      <c r="K190" s="239">
        <v>8.1300000000000008</v>
      </c>
      <c r="L190" s="244">
        <v>8.9</v>
      </c>
      <c r="M190" s="228"/>
      <c r="N190" s="228"/>
    </row>
    <row r="191" spans="1:15" ht="38.25" customHeight="1">
      <c r="A191" s="265" t="s">
        <v>151</v>
      </c>
      <c r="B191" s="268" t="s">
        <v>152</v>
      </c>
      <c r="C191" s="237" t="s">
        <v>637</v>
      </c>
      <c r="D191" s="237" t="s">
        <v>33</v>
      </c>
      <c r="E191" s="237" t="s">
        <v>34</v>
      </c>
      <c r="F191" s="237" t="s">
        <v>35</v>
      </c>
      <c r="G191" s="37" t="s">
        <v>36</v>
      </c>
      <c r="H191" s="237" t="s">
        <v>37</v>
      </c>
      <c r="I191" s="249" t="s">
        <v>530</v>
      </c>
      <c r="J191" s="247" t="s">
        <v>530</v>
      </c>
      <c r="K191" s="239" t="s">
        <v>630</v>
      </c>
      <c r="L191" s="248">
        <v>6.68</v>
      </c>
      <c r="M191" s="228"/>
      <c r="N191" s="228"/>
    </row>
    <row r="192" spans="1:15" ht="38.25" customHeight="1">
      <c r="A192" s="265" t="s">
        <v>151</v>
      </c>
      <c r="B192" s="268" t="s">
        <v>152</v>
      </c>
      <c r="C192" s="237" t="s">
        <v>641</v>
      </c>
      <c r="D192" s="237" t="s">
        <v>33</v>
      </c>
      <c r="E192" s="237" t="s">
        <v>34</v>
      </c>
      <c r="F192" s="237" t="s">
        <v>35</v>
      </c>
      <c r="G192" s="37" t="s">
        <v>36</v>
      </c>
      <c r="H192" s="237" t="s">
        <v>37</v>
      </c>
      <c r="I192" s="242" t="s">
        <v>530</v>
      </c>
      <c r="J192" s="239">
        <v>7.25</v>
      </c>
      <c r="K192" s="239">
        <v>9.52</v>
      </c>
      <c r="L192" s="244">
        <v>9.6300000000000008</v>
      </c>
      <c r="M192" s="228"/>
      <c r="N192" s="228"/>
    </row>
    <row r="193" spans="1:14" ht="38.25" customHeight="1">
      <c r="A193" s="265" t="s">
        <v>151</v>
      </c>
      <c r="B193" s="268" t="s">
        <v>152</v>
      </c>
      <c r="C193" s="237" t="s">
        <v>643</v>
      </c>
      <c r="D193" s="237" t="s">
        <v>33</v>
      </c>
      <c r="E193" s="237" t="s">
        <v>34</v>
      </c>
      <c r="F193" s="237" t="s">
        <v>35</v>
      </c>
      <c r="G193" s="37" t="s">
        <v>36</v>
      </c>
      <c r="H193" s="237" t="s">
        <v>37</v>
      </c>
      <c r="I193" s="249" t="s">
        <v>660</v>
      </c>
      <c r="J193" s="247" t="s">
        <v>660</v>
      </c>
      <c r="K193" s="239">
        <v>7.33</v>
      </c>
      <c r="L193" s="244">
        <v>9.31</v>
      </c>
      <c r="M193" s="228"/>
      <c r="N193" s="228"/>
    </row>
    <row r="194" spans="1:14" ht="38.25" customHeight="1">
      <c r="A194" s="265" t="s">
        <v>151</v>
      </c>
      <c r="B194" s="268" t="s">
        <v>152</v>
      </c>
      <c r="C194" s="237" t="s">
        <v>657</v>
      </c>
      <c r="D194" s="237" t="s">
        <v>33</v>
      </c>
      <c r="E194" s="237" t="s">
        <v>34</v>
      </c>
      <c r="F194" s="237" t="s">
        <v>35</v>
      </c>
      <c r="G194" s="37" t="s">
        <v>36</v>
      </c>
      <c r="H194" s="237" t="s">
        <v>37</v>
      </c>
      <c r="I194" s="249" t="s">
        <v>660</v>
      </c>
      <c r="J194" s="247" t="s">
        <v>660</v>
      </c>
      <c r="K194" s="239" t="s">
        <v>660</v>
      </c>
      <c r="L194" s="244">
        <v>9.2100000000000009</v>
      </c>
      <c r="M194" s="228"/>
      <c r="N194" s="228"/>
    </row>
    <row r="195" spans="1:14" ht="38.25" customHeight="1">
      <c r="A195" s="265" t="s">
        <v>151</v>
      </c>
      <c r="B195" s="268" t="s">
        <v>152</v>
      </c>
      <c r="C195" s="237" t="s">
        <v>658</v>
      </c>
      <c r="D195" s="237" t="s">
        <v>33</v>
      </c>
      <c r="E195" s="237" t="s">
        <v>34</v>
      </c>
      <c r="F195" s="237" t="s">
        <v>35</v>
      </c>
      <c r="G195" s="37" t="s">
        <v>36</v>
      </c>
      <c r="H195" s="237" t="s">
        <v>37</v>
      </c>
      <c r="I195" s="249" t="s">
        <v>660</v>
      </c>
      <c r="J195" s="247" t="s">
        <v>660</v>
      </c>
      <c r="K195" s="239" t="s">
        <v>660</v>
      </c>
      <c r="L195" s="244">
        <v>9.3699999999999992</v>
      </c>
      <c r="M195" s="228"/>
      <c r="N195" s="228"/>
    </row>
    <row r="196" spans="1:14" ht="38.25" customHeight="1">
      <c r="A196" s="265" t="s">
        <v>151</v>
      </c>
      <c r="B196" s="268" t="s">
        <v>152</v>
      </c>
      <c r="C196" s="237" t="s">
        <v>645</v>
      </c>
      <c r="D196" s="237" t="s">
        <v>33</v>
      </c>
      <c r="E196" s="237" t="s">
        <v>34</v>
      </c>
      <c r="F196" s="237" t="s">
        <v>35</v>
      </c>
      <c r="G196" s="37" t="s">
        <v>36</v>
      </c>
      <c r="H196" s="237" t="s">
        <v>37</v>
      </c>
      <c r="I196" s="242" t="s">
        <v>530</v>
      </c>
      <c r="J196" s="243" t="s">
        <v>530</v>
      </c>
      <c r="K196" s="239" t="s">
        <v>530</v>
      </c>
      <c r="L196" s="244">
        <v>10</v>
      </c>
      <c r="M196" s="228"/>
      <c r="N196" s="228"/>
    </row>
    <row r="197" spans="1:14" ht="38.25" customHeight="1">
      <c r="A197" s="265" t="s">
        <v>151</v>
      </c>
      <c r="B197" s="268" t="s">
        <v>152</v>
      </c>
      <c r="C197" s="237" t="s">
        <v>644</v>
      </c>
      <c r="D197" s="237" t="s">
        <v>33</v>
      </c>
      <c r="E197" s="237" t="s">
        <v>34</v>
      </c>
      <c r="F197" s="237" t="s">
        <v>35</v>
      </c>
      <c r="G197" s="37" t="s">
        <v>36</v>
      </c>
      <c r="H197" s="237" t="s">
        <v>37</v>
      </c>
      <c r="I197" s="242" t="s">
        <v>530</v>
      </c>
      <c r="J197" s="243" t="s">
        <v>530</v>
      </c>
      <c r="K197" s="239" t="s">
        <v>530</v>
      </c>
      <c r="L197" s="244">
        <v>8.08</v>
      </c>
      <c r="M197" s="228"/>
      <c r="N197" s="228"/>
    </row>
    <row r="198" spans="1:14" ht="38.25" customHeight="1">
      <c r="A198" s="265" t="s">
        <v>151</v>
      </c>
      <c r="B198" s="268" t="s">
        <v>152</v>
      </c>
      <c r="C198" s="237" t="s">
        <v>646</v>
      </c>
      <c r="D198" s="237" t="s">
        <v>33</v>
      </c>
      <c r="E198" s="237" t="s">
        <v>34</v>
      </c>
      <c r="F198" s="237" t="s">
        <v>35</v>
      </c>
      <c r="G198" s="37" t="s">
        <v>36</v>
      </c>
      <c r="H198" s="237" t="s">
        <v>37</v>
      </c>
      <c r="I198" s="242" t="s">
        <v>530</v>
      </c>
      <c r="J198" s="243" t="s">
        <v>530</v>
      </c>
      <c r="K198" s="239" t="s">
        <v>530</v>
      </c>
      <c r="L198" s="244">
        <v>9.2100000000000009</v>
      </c>
      <c r="M198" s="228"/>
      <c r="N198" s="228"/>
    </row>
    <row r="199" spans="1:14" ht="38.25" customHeight="1">
      <c r="A199" s="265" t="s">
        <v>151</v>
      </c>
      <c r="B199" s="268" t="s">
        <v>152</v>
      </c>
      <c r="C199" s="237" t="s">
        <v>647</v>
      </c>
      <c r="D199" s="237" t="s">
        <v>33</v>
      </c>
      <c r="E199" s="237" t="s">
        <v>34</v>
      </c>
      <c r="F199" s="237" t="s">
        <v>35</v>
      </c>
      <c r="G199" s="37" t="s">
        <v>36</v>
      </c>
      <c r="H199" s="237" t="s">
        <v>37</v>
      </c>
      <c r="I199" s="238">
        <v>8.1999999999999993</v>
      </c>
      <c r="J199" s="239">
        <v>8.0299999999999994</v>
      </c>
      <c r="K199" s="239">
        <v>8.11</v>
      </c>
      <c r="L199" s="244">
        <v>8.64</v>
      </c>
      <c r="M199" s="228"/>
      <c r="N199" s="228"/>
    </row>
    <row r="200" spans="1:14" ht="38.25" customHeight="1">
      <c r="A200" s="265" t="s">
        <v>151</v>
      </c>
      <c r="B200" s="268" t="s">
        <v>152</v>
      </c>
      <c r="C200" s="237" t="s">
        <v>648</v>
      </c>
      <c r="D200" s="237" t="s">
        <v>33</v>
      </c>
      <c r="E200" s="237" t="s">
        <v>34</v>
      </c>
      <c r="F200" s="237" t="s">
        <v>35</v>
      </c>
      <c r="G200" s="37" t="s">
        <v>36</v>
      </c>
      <c r="H200" s="237" t="s">
        <v>37</v>
      </c>
      <c r="I200" s="238">
        <v>8.41</v>
      </c>
      <c r="J200" s="239">
        <v>8.08</v>
      </c>
      <c r="K200" s="239">
        <v>7.53</v>
      </c>
      <c r="L200" s="244">
        <v>7.59</v>
      </c>
      <c r="M200" s="228"/>
      <c r="N200" s="228"/>
    </row>
    <row r="201" spans="1:14" ht="38.25" customHeight="1">
      <c r="A201" s="265" t="s">
        <v>151</v>
      </c>
      <c r="B201" s="268" t="s">
        <v>152</v>
      </c>
      <c r="C201" s="237" t="s">
        <v>649</v>
      </c>
      <c r="D201" s="237" t="s">
        <v>33</v>
      </c>
      <c r="E201" s="237" t="s">
        <v>34</v>
      </c>
      <c r="F201" s="237" t="s">
        <v>35</v>
      </c>
      <c r="G201" s="37" t="s">
        <v>36</v>
      </c>
      <c r="H201" s="237" t="s">
        <v>37</v>
      </c>
      <c r="I201" s="238">
        <v>8.84</v>
      </c>
      <c r="J201" s="239">
        <v>8.9</v>
      </c>
      <c r="K201" s="239">
        <v>8.66</v>
      </c>
      <c r="L201" s="244">
        <v>8.8699999999999992</v>
      </c>
      <c r="M201" s="228"/>
      <c r="N201" s="228"/>
    </row>
    <row r="202" spans="1:14" ht="38.25" customHeight="1">
      <c r="A202" s="265" t="s">
        <v>151</v>
      </c>
      <c r="B202" s="268" t="s">
        <v>152</v>
      </c>
      <c r="C202" s="237" t="s">
        <v>650</v>
      </c>
      <c r="D202" s="237" t="s">
        <v>33</v>
      </c>
      <c r="E202" s="237" t="s">
        <v>34</v>
      </c>
      <c r="F202" s="237" t="s">
        <v>35</v>
      </c>
      <c r="G202" s="37" t="s">
        <v>36</v>
      </c>
      <c r="H202" s="237" t="s">
        <v>37</v>
      </c>
      <c r="I202" s="238">
        <v>7.39</v>
      </c>
      <c r="J202" s="239">
        <v>8.92</v>
      </c>
      <c r="K202" s="239">
        <v>8.15</v>
      </c>
      <c r="L202" s="244">
        <v>8.0500000000000007</v>
      </c>
      <c r="M202" s="228"/>
      <c r="N202" s="228"/>
    </row>
    <row r="203" spans="1:14" ht="38.25" customHeight="1">
      <c r="A203" s="265" t="s">
        <v>151</v>
      </c>
      <c r="B203" s="268" t="s">
        <v>152</v>
      </c>
      <c r="C203" s="237" t="s">
        <v>651</v>
      </c>
      <c r="D203" s="237" t="s">
        <v>33</v>
      </c>
      <c r="E203" s="237" t="s">
        <v>34</v>
      </c>
      <c r="F203" s="237" t="s">
        <v>35</v>
      </c>
      <c r="G203" s="37" t="s">
        <v>36</v>
      </c>
      <c r="H203" s="237" t="s">
        <v>37</v>
      </c>
      <c r="I203" s="238">
        <v>8.68</v>
      </c>
      <c r="J203" s="239">
        <v>8.2899999999999991</v>
      </c>
      <c r="K203" s="239">
        <v>8.91</v>
      </c>
      <c r="L203" s="244">
        <v>7.61</v>
      </c>
      <c r="M203" s="228"/>
      <c r="N203" s="228"/>
    </row>
    <row r="204" spans="1:14" ht="38.25" customHeight="1">
      <c r="A204" s="265" t="s">
        <v>151</v>
      </c>
      <c r="B204" s="268" t="s">
        <v>152</v>
      </c>
      <c r="C204" s="237" t="s">
        <v>659</v>
      </c>
      <c r="D204" s="237" t="s">
        <v>33</v>
      </c>
      <c r="E204" s="237" t="s">
        <v>34</v>
      </c>
      <c r="F204" s="237" t="s">
        <v>35</v>
      </c>
      <c r="G204" s="37" t="s">
        <v>36</v>
      </c>
      <c r="H204" s="237" t="s">
        <v>37</v>
      </c>
      <c r="I204" s="249" t="s">
        <v>660</v>
      </c>
      <c r="J204" s="247" t="s">
        <v>660</v>
      </c>
      <c r="K204" s="239" t="s">
        <v>660</v>
      </c>
      <c r="L204" s="241" t="s">
        <v>660</v>
      </c>
      <c r="M204" s="228"/>
      <c r="N204" s="228"/>
    </row>
    <row r="205" spans="1:14" ht="38.25" customHeight="1">
      <c r="A205" s="265" t="s">
        <v>179</v>
      </c>
      <c r="B205" s="268" t="s">
        <v>671</v>
      </c>
      <c r="C205" s="237" t="s">
        <v>593</v>
      </c>
      <c r="D205" s="237" t="s">
        <v>33</v>
      </c>
      <c r="E205" s="237" t="s">
        <v>34</v>
      </c>
      <c r="F205" s="237" t="s">
        <v>35</v>
      </c>
      <c r="G205" s="37" t="s">
        <v>36</v>
      </c>
      <c r="H205" s="237" t="s">
        <v>37</v>
      </c>
      <c r="I205" s="249" t="s">
        <v>660</v>
      </c>
      <c r="J205" s="247" t="s">
        <v>660</v>
      </c>
      <c r="K205" s="239">
        <v>8.9600000000000009</v>
      </c>
      <c r="L205" s="241" t="s">
        <v>660</v>
      </c>
      <c r="M205" s="228"/>
      <c r="N205" s="228"/>
    </row>
    <row r="206" spans="1:14" ht="38.25" customHeight="1">
      <c r="A206" s="265" t="s">
        <v>179</v>
      </c>
      <c r="B206" s="268" t="s">
        <v>671</v>
      </c>
      <c r="C206" s="237" t="s">
        <v>591</v>
      </c>
      <c r="D206" s="237" t="s">
        <v>33</v>
      </c>
      <c r="E206" s="237" t="s">
        <v>34</v>
      </c>
      <c r="F206" s="237" t="s">
        <v>35</v>
      </c>
      <c r="G206" s="37" t="s">
        <v>36</v>
      </c>
      <c r="H206" s="237" t="s">
        <v>37</v>
      </c>
      <c r="I206" s="238">
        <v>7.94</v>
      </c>
      <c r="J206" s="239">
        <v>7.96</v>
      </c>
      <c r="K206" s="239">
        <v>8.06</v>
      </c>
      <c r="L206" s="241" t="s">
        <v>660</v>
      </c>
      <c r="M206" s="228"/>
      <c r="N206" s="228"/>
    </row>
    <row r="207" spans="1:14" ht="38.25" customHeight="1">
      <c r="A207" s="265" t="s">
        <v>179</v>
      </c>
      <c r="B207" s="268" t="s">
        <v>671</v>
      </c>
      <c r="C207" s="237" t="s">
        <v>592</v>
      </c>
      <c r="D207" s="237" t="s">
        <v>33</v>
      </c>
      <c r="E207" s="237" t="s">
        <v>34</v>
      </c>
      <c r="F207" s="237" t="s">
        <v>35</v>
      </c>
      <c r="G207" s="37" t="s">
        <v>36</v>
      </c>
      <c r="H207" s="237" t="s">
        <v>37</v>
      </c>
      <c r="I207" s="238">
        <v>8.32</v>
      </c>
      <c r="J207" s="239">
        <v>8.4</v>
      </c>
      <c r="K207" s="239">
        <v>8.24</v>
      </c>
      <c r="L207" s="241" t="s">
        <v>660</v>
      </c>
      <c r="M207" s="228"/>
      <c r="N207" s="228"/>
    </row>
    <row r="208" spans="1:14" ht="38.25" customHeight="1">
      <c r="A208" s="265" t="s">
        <v>179</v>
      </c>
      <c r="B208" s="268" t="s">
        <v>671</v>
      </c>
      <c r="C208" s="237" t="s">
        <v>631</v>
      </c>
      <c r="D208" s="237" t="s">
        <v>33</v>
      </c>
      <c r="E208" s="237" t="s">
        <v>34</v>
      </c>
      <c r="F208" s="237" t="s">
        <v>35</v>
      </c>
      <c r="G208" s="37" t="s">
        <v>36</v>
      </c>
      <c r="H208" s="237" t="s">
        <v>37</v>
      </c>
      <c r="I208" s="238">
        <v>8.74</v>
      </c>
      <c r="J208" s="239">
        <v>8.6</v>
      </c>
      <c r="K208" s="239">
        <v>8.68</v>
      </c>
      <c r="L208" s="241" t="s">
        <v>660</v>
      </c>
      <c r="M208" s="228"/>
      <c r="N208" s="228"/>
    </row>
    <row r="209" spans="1:14" ht="38.25" customHeight="1">
      <c r="A209" s="265" t="s">
        <v>179</v>
      </c>
      <c r="B209" s="268" t="s">
        <v>671</v>
      </c>
      <c r="C209" s="237" t="s">
        <v>633</v>
      </c>
      <c r="D209" s="237" t="s">
        <v>33</v>
      </c>
      <c r="E209" s="237" t="s">
        <v>34</v>
      </c>
      <c r="F209" s="237" t="s">
        <v>35</v>
      </c>
      <c r="G209" s="37" t="s">
        <v>36</v>
      </c>
      <c r="H209" s="237" t="s">
        <v>37</v>
      </c>
      <c r="I209" s="238">
        <v>8.42</v>
      </c>
      <c r="J209" s="239">
        <v>8.6199999999999992</v>
      </c>
      <c r="K209" s="239">
        <v>9.2200000000000006</v>
      </c>
      <c r="L209" s="241" t="s">
        <v>660</v>
      </c>
      <c r="M209" s="228"/>
      <c r="N209" s="228"/>
    </row>
    <row r="210" spans="1:14" ht="38.25" customHeight="1">
      <c r="A210" s="265" t="s">
        <v>179</v>
      </c>
      <c r="B210" s="268" t="s">
        <v>671</v>
      </c>
      <c r="C210" s="237" t="s">
        <v>632</v>
      </c>
      <c r="D210" s="237" t="s">
        <v>33</v>
      </c>
      <c r="E210" s="237" t="s">
        <v>34</v>
      </c>
      <c r="F210" s="237" t="s">
        <v>35</v>
      </c>
      <c r="G210" s="37" t="s">
        <v>36</v>
      </c>
      <c r="H210" s="237" t="s">
        <v>37</v>
      </c>
      <c r="I210" s="246">
        <v>6.86</v>
      </c>
      <c r="J210" s="239">
        <v>8.64</v>
      </c>
      <c r="K210" s="239">
        <v>8.76</v>
      </c>
      <c r="L210" s="241" t="s">
        <v>660</v>
      </c>
      <c r="M210" s="228"/>
      <c r="N210" s="228"/>
    </row>
    <row r="211" spans="1:14" ht="38.25" customHeight="1">
      <c r="A211" s="265" t="s">
        <v>179</v>
      </c>
      <c r="B211" s="268" t="s">
        <v>671</v>
      </c>
      <c r="C211" s="237" t="s">
        <v>634</v>
      </c>
      <c r="D211" s="237" t="s">
        <v>33</v>
      </c>
      <c r="E211" s="237" t="s">
        <v>34</v>
      </c>
      <c r="F211" s="237" t="s">
        <v>35</v>
      </c>
      <c r="G211" s="37" t="s">
        <v>36</v>
      </c>
      <c r="H211" s="237" t="s">
        <v>37</v>
      </c>
      <c r="I211" s="242" t="s">
        <v>530</v>
      </c>
      <c r="J211" s="239">
        <v>9.16</v>
      </c>
      <c r="K211" s="239">
        <v>8.84</v>
      </c>
      <c r="L211" s="241" t="s">
        <v>660</v>
      </c>
      <c r="M211" s="228"/>
      <c r="N211" s="228"/>
    </row>
    <row r="212" spans="1:14" ht="38.25" customHeight="1">
      <c r="A212" s="265" t="s">
        <v>179</v>
      </c>
      <c r="B212" s="268" t="s">
        <v>671</v>
      </c>
      <c r="C212" s="237" t="s">
        <v>635</v>
      </c>
      <c r="D212" s="237" t="s">
        <v>33</v>
      </c>
      <c r="E212" s="237" t="s">
        <v>34</v>
      </c>
      <c r="F212" s="237" t="s">
        <v>35</v>
      </c>
      <c r="G212" s="37" t="s">
        <v>36</v>
      </c>
      <c r="H212" s="237" t="s">
        <v>37</v>
      </c>
      <c r="I212" s="242" t="s">
        <v>530</v>
      </c>
      <c r="J212" s="242" t="s">
        <v>530</v>
      </c>
      <c r="K212" s="239">
        <v>8.52</v>
      </c>
      <c r="L212" s="241" t="s">
        <v>660</v>
      </c>
      <c r="M212" s="228"/>
      <c r="N212" s="228"/>
    </row>
    <row r="213" spans="1:14" ht="38.25" customHeight="1">
      <c r="A213" s="265" t="s">
        <v>183</v>
      </c>
      <c r="B213" s="268" t="s">
        <v>672</v>
      </c>
      <c r="C213" s="237" t="s">
        <v>593</v>
      </c>
      <c r="D213" s="237" t="s">
        <v>33</v>
      </c>
      <c r="E213" s="237" t="s">
        <v>34</v>
      </c>
      <c r="F213" s="237" t="s">
        <v>35</v>
      </c>
      <c r="G213" s="37" t="s">
        <v>36</v>
      </c>
      <c r="H213" s="237" t="s">
        <v>37</v>
      </c>
      <c r="I213" s="249" t="s">
        <v>660</v>
      </c>
      <c r="J213" s="247" t="s">
        <v>660</v>
      </c>
      <c r="K213" s="239">
        <v>8.76</v>
      </c>
      <c r="L213" s="241" t="s">
        <v>660</v>
      </c>
      <c r="M213" s="228"/>
      <c r="N213" s="228"/>
    </row>
    <row r="214" spans="1:14" ht="38.25" customHeight="1">
      <c r="A214" s="265" t="s">
        <v>183</v>
      </c>
      <c r="B214" s="268" t="s">
        <v>672</v>
      </c>
      <c r="C214" s="237" t="s">
        <v>591</v>
      </c>
      <c r="D214" s="237" t="s">
        <v>33</v>
      </c>
      <c r="E214" s="237" t="s">
        <v>34</v>
      </c>
      <c r="F214" s="237" t="s">
        <v>35</v>
      </c>
      <c r="G214" s="37" t="s">
        <v>36</v>
      </c>
      <c r="H214" s="237" t="s">
        <v>37</v>
      </c>
      <c r="I214" s="242" t="s">
        <v>530</v>
      </c>
      <c r="J214" s="239">
        <v>8.06</v>
      </c>
      <c r="K214" s="239">
        <v>8.44</v>
      </c>
      <c r="L214" s="241" t="s">
        <v>660</v>
      </c>
      <c r="M214" s="228"/>
      <c r="N214" s="228"/>
    </row>
    <row r="215" spans="1:14" ht="38.25" customHeight="1">
      <c r="A215" s="265" t="s">
        <v>183</v>
      </c>
      <c r="B215" s="268" t="s">
        <v>672</v>
      </c>
      <c r="C215" s="237" t="s">
        <v>592</v>
      </c>
      <c r="D215" s="237" t="s">
        <v>33</v>
      </c>
      <c r="E215" s="237" t="s">
        <v>34</v>
      </c>
      <c r="F215" s="237" t="s">
        <v>35</v>
      </c>
      <c r="G215" s="37" t="s">
        <v>36</v>
      </c>
      <c r="H215" s="237" t="s">
        <v>37</v>
      </c>
      <c r="I215" s="238">
        <v>8.5</v>
      </c>
      <c r="J215" s="239">
        <v>8.26</v>
      </c>
      <c r="K215" s="239">
        <v>8.44</v>
      </c>
      <c r="L215" s="241" t="s">
        <v>660</v>
      </c>
      <c r="M215" s="228"/>
      <c r="N215" s="228"/>
    </row>
    <row r="216" spans="1:14" ht="38.25" customHeight="1">
      <c r="A216" s="265" t="s">
        <v>183</v>
      </c>
      <c r="B216" s="268" t="s">
        <v>672</v>
      </c>
      <c r="C216" s="237" t="s">
        <v>631</v>
      </c>
      <c r="D216" s="237" t="s">
        <v>33</v>
      </c>
      <c r="E216" s="237" t="s">
        <v>34</v>
      </c>
      <c r="F216" s="237" t="s">
        <v>35</v>
      </c>
      <c r="G216" s="37" t="s">
        <v>36</v>
      </c>
      <c r="H216" s="237" t="s">
        <v>37</v>
      </c>
      <c r="I216" s="238">
        <v>9.1199999999999992</v>
      </c>
      <c r="J216" s="239">
        <v>8.6999999999999993</v>
      </c>
      <c r="K216" s="239">
        <v>8.4</v>
      </c>
      <c r="L216" s="241" t="s">
        <v>660</v>
      </c>
      <c r="M216" s="228"/>
      <c r="N216" s="228"/>
    </row>
    <row r="217" spans="1:14" ht="38.25" customHeight="1">
      <c r="A217" s="265" t="s">
        <v>183</v>
      </c>
      <c r="B217" s="268" t="s">
        <v>672</v>
      </c>
      <c r="C217" s="237" t="s">
        <v>633</v>
      </c>
      <c r="D217" s="237" t="s">
        <v>33</v>
      </c>
      <c r="E217" s="237" t="s">
        <v>34</v>
      </c>
      <c r="F217" s="237" t="s">
        <v>35</v>
      </c>
      <c r="G217" s="37" t="s">
        <v>36</v>
      </c>
      <c r="H217" s="237" t="s">
        <v>37</v>
      </c>
      <c r="I217" s="238">
        <v>8.66</v>
      </c>
      <c r="J217" s="239">
        <v>9.14</v>
      </c>
      <c r="K217" s="239">
        <v>9.44</v>
      </c>
      <c r="L217" s="241" t="s">
        <v>660</v>
      </c>
      <c r="M217" s="228"/>
      <c r="N217" s="228"/>
    </row>
    <row r="218" spans="1:14" ht="38.25" customHeight="1">
      <c r="A218" s="265" t="s">
        <v>183</v>
      </c>
      <c r="B218" s="268" t="s">
        <v>672</v>
      </c>
      <c r="C218" s="237" t="s">
        <v>632</v>
      </c>
      <c r="D218" s="237" t="s">
        <v>33</v>
      </c>
      <c r="E218" s="237" t="s">
        <v>34</v>
      </c>
      <c r="F218" s="237" t="s">
        <v>35</v>
      </c>
      <c r="G218" s="37" t="s">
        <v>36</v>
      </c>
      <c r="H218" s="237" t="s">
        <v>37</v>
      </c>
      <c r="I218" s="238">
        <v>8.3800000000000008</v>
      </c>
      <c r="J218" s="239">
        <v>8.66</v>
      </c>
      <c r="K218" s="239">
        <v>8.98</v>
      </c>
      <c r="L218" s="241" t="s">
        <v>660</v>
      </c>
      <c r="M218" s="228"/>
      <c r="N218" s="228"/>
    </row>
    <row r="219" spans="1:14" ht="38.25" customHeight="1">
      <c r="A219" s="265" t="s">
        <v>183</v>
      </c>
      <c r="B219" s="268" t="s">
        <v>672</v>
      </c>
      <c r="C219" s="237" t="s">
        <v>634</v>
      </c>
      <c r="D219" s="237" t="s">
        <v>33</v>
      </c>
      <c r="E219" s="237" t="s">
        <v>34</v>
      </c>
      <c r="F219" s="237" t="s">
        <v>35</v>
      </c>
      <c r="G219" s="37" t="s">
        <v>36</v>
      </c>
      <c r="H219" s="237" t="s">
        <v>37</v>
      </c>
      <c r="I219" s="242" t="s">
        <v>530</v>
      </c>
      <c r="J219" s="239">
        <v>9.1199999999999992</v>
      </c>
      <c r="K219" s="239">
        <v>9.1999999999999993</v>
      </c>
      <c r="L219" s="241" t="s">
        <v>660</v>
      </c>
      <c r="M219" s="228"/>
      <c r="N219" s="228"/>
    </row>
    <row r="220" spans="1:14" ht="38.25" customHeight="1">
      <c r="A220" s="265" t="s">
        <v>183</v>
      </c>
      <c r="B220" s="268" t="s">
        <v>672</v>
      </c>
      <c r="C220" s="237" t="s">
        <v>635</v>
      </c>
      <c r="D220" s="237" t="s">
        <v>33</v>
      </c>
      <c r="E220" s="237" t="s">
        <v>34</v>
      </c>
      <c r="F220" s="237" t="s">
        <v>35</v>
      </c>
      <c r="G220" s="37" t="s">
        <v>36</v>
      </c>
      <c r="H220" s="237" t="s">
        <v>37</v>
      </c>
      <c r="I220" s="242" t="s">
        <v>530</v>
      </c>
      <c r="J220" s="242" t="s">
        <v>530</v>
      </c>
      <c r="K220" s="239">
        <v>8.76</v>
      </c>
      <c r="L220" s="241" t="s">
        <v>660</v>
      </c>
      <c r="M220" s="228"/>
      <c r="N220" s="228"/>
    </row>
    <row r="221" spans="1:14" ht="38.25" customHeight="1">
      <c r="A221" s="265" t="s">
        <v>205</v>
      </c>
      <c r="B221" s="268" t="s">
        <v>673</v>
      </c>
      <c r="C221" s="237" t="s">
        <v>593</v>
      </c>
      <c r="D221" s="237" t="s">
        <v>33</v>
      </c>
      <c r="E221" s="237" t="s">
        <v>34</v>
      </c>
      <c r="F221" s="237" t="s">
        <v>35</v>
      </c>
      <c r="G221" s="37" t="s">
        <v>36</v>
      </c>
      <c r="H221" s="237" t="s">
        <v>37</v>
      </c>
      <c r="I221" s="249" t="s">
        <v>660</v>
      </c>
      <c r="J221" s="247" t="s">
        <v>660</v>
      </c>
      <c r="K221" s="239">
        <v>8.66</v>
      </c>
      <c r="L221" s="241" t="s">
        <v>660</v>
      </c>
      <c r="M221" s="228"/>
      <c r="N221" s="228"/>
    </row>
    <row r="222" spans="1:14" ht="38.25" customHeight="1">
      <c r="A222" s="265" t="s">
        <v>205</v>
      </c>
      <c r="B222" s="268" t="s">
        <v>673</v>
      </c>
      <c r="C222" s="237" t="s">
        <v>591</v>
      </c>
      <c r="D222" s="237" t="s">
        <v>33</v>
      </c>
      <c r="E222" s="237" t="s">
        <v>34</v>
      </c>
      <c r="F222" s="237" t="s">
        <v>35</v>
      </c>
      <c r="G222" s="37" t="s">
        <v>36</v>
      </c>
      <c r="H222" s="237" t="s">
        <v>37</v>
      </c>
      <c r="I222" s="242" t="s">
        <v>530</v>
      </c>
      <c r="J222" s="239">
        <v>7.78</v>
      </c>
      <c r="K222" s="239">
        <v>7.72</v>
      </c>
      <c r="L222" s="241" t="s">
        <v>660</v>
      </c>
      <c r="M222" s="228"/>
      <c r="N222" s="228"/>
    </row>
    <row r="223" spans="1:14" ht="38.25" customHeight="1">
      <c r="A223" s="265" t="s">
        <v>205</v>
      </c>
      <c r="B223" s="268" t="s">
        <v>673</v>
      </c>
      <c r="C223" s="237" t="s">
        <v>592</v>
      </c>
      <c r="D223" s="237" t="s">
        <v>33</v>
      </c>
      <c r="E223" s="237" t="s">
        <v>34</v>
      </c>
      <c r="F223" s="237" t="s">
        <v>35</v>
      </c>
      <c r="G223" s="37" t="s">
        <v>36</v>
      </c>
      <c r="H223" s="237" t="s">
        <v>37</v>
      </c>
      <c r="I223" s="238">
        <v>8.58</v>
      </c>
      <c r="J223" s="239">
        <v>8.3000000000000007</v>
      </c>
      <c r="K223" s="239">
        <v>8.08</v>
      </c>
      <c r="L223" s="241" t="s">
        <v>660</v>
      </c>
      <c r="M223" s="228"/>
      <c r="N223" s="228"/>
    </row>
    <row r="224" spans="1:14" ht="38.25" customHeight="1">
      <c r="A224" s="265" t="s">
        <v>205</v>
      </c>
      <c r="B224" s="268" t="s">
        <v>673</v>
      </c>
      <c r="C224" s="237" t="s">
        <v>631</v>
      </c>
      <c r="D224" s="237" t="s">
        <v>33</v>
      </c>
      <c r="E224" s="237" t="s">
        <v>34</v>
      </c>
      <c r="F224" s="237" t="s">
        <v>35</v>
      </c>
      <c r="G224" s="37" t="s">
        <v>36</v>
      </c>
      <c r="H224" s="237" t="s">
        <v>37</v>
      </c>
      <c r="I224" s="238">
        <v>8.8800000000000008</v>
      </c>
      <c r="J224" s="239">
        <v>9.0399999999999991</v>
      </c>
      <c r="K224" s="239">
        <v>8.3800000000000008</v>
      </c>
      <c r="L224" s="241" t="s">
        <v>660</v>
      </c>
      <c r="M224" s="228"/>
      <c r="N224" s="228"/>
    </row>
    <row r="225" spans="1:14" ht="38.25" customHeight="1">
      <c r="A225" s="265" t="s">
        <v>205</v>
      </c>
      <c r="B225" s="268" t="s">
        <v>673</v>
      </c>
      <c r="C225" s="237" t="s">
        <v>633</v>
      </c>
      <c r="D225" s="237" t="s">
        <v>33</v>
      </c>
      <c r="E225" s="237" t="s">
        <v>34</v>
      </c>
      <c r="F225" s="237" t="s">
        <v>35</v>
      </c>
      <c r="G225" s="37" t="s">
        <v>36</v>
      </c>
      <c r="H225" s="237" t="s">
        <v>37</v>
      </c>
      <c r="I225" s="238">
        <v>9.08</v>
      </c>
      <c r="J225" s="239">
        <v>8.84</v>
      </c>
      <c r="K225" s="239">
        <v>9.34</v>
      </c>
      <c r="L225" s="241" t="s">
        <v>660</v>
      </c>
      <c r="M225" s="228"/>
      <c r="N225" s="228"/>
    </row>
    <row r="226" spans="1:14" ht="38.450000000000003" customHeight="1">
      <c r="A226" s="265" t="s">
        <v>205</v>
      </c>
      <c r="B226" s="268" t="s">
        <v>673</v>
      </c>
      <c r="C226" s="237" t="s">
        <v>632</v>
      </c>
      <c r="D226" s="237" t="s">
        <v>33</v>
      </c>
      <c r="E226" s="237" t="s">
        <v>34</v>
      </c>
      <c r="F226" s="237" t="s">
        <v>35</v>
      </c>
      <c r="G226" s="37" t="s">
        <v>36</v>
      </c>
      <c r="H226" s="237" t="s">
        <v>37</v>
      </c>
      <c r="I226" s="238">
        <v>8.1</v>
      </c>
      <c r="J226" s="239">
        <v>8.34</v>
      </c>
      <c r="K226" s="239">
        <v>9.1199999999999992</v>
      </c>
      <c r="L226" s="241" t="s">
        <v>660</v>
      </c>
      <c r="M226" s="228"/>
      <c r="N226" s="228"/>
    </row>
    <row r="227" spans="1:14" ht="42" customHeight="1">
      <c r="A227" s="265" t="s">
        <v>205</v>
      </c>
      <c r="B227" s="268" t="s">
        <v>673</v>
      </c>
      <c r="C227" s="237" t="s">
        <v>634</v>
      </c>
      <c r="D227" s="237" t="s">
        <v>33</v>
      </c>
      <c r="E227" s="237" t="s">
        <v>34</v>
      </c>
      <c r="F227" s="237" t="s">
        <v>35</v>
      </c>
      <c r="G227" s="37" t="s">
        <v>36</v>
      </c>
      <c r="H227" s="237" t="s">
        <v>37</v>
      </c>
      <c r="I227" s="242" t="s">
        <v>530</v>
      </c>
      <c r="J227" s="239">
        <v>7.5</v>
      </c>
      <c r="K227" s="239">
        <v>9.5399999999999991</v>
      </c>
      <c r="L227" s="241" t="s">
        <v>660</v>
      </c>
      <c r="M227" s="228"/>
      <c r="N227" s="228"/>
    </row>
    <row r="228" spans="1:14" ht="42" customHeight="1">
      <c r="A228" s="265" t="s">
        <v>205</v>
      </c>
      <c r="B228" s="268" t="s">
        <v>673</v>
      </c>
      <c r="C228" s="237" t="s">
        <v>635</v>
      </c>
      <c r="D228" s="237" t="s">
        <v>33</v>
      </c>
      <c r="E228" s="237" t="s">
        <v>34</v>
      </c>
      <c r="F228" s="237" t="s">
        <v>35</v>
      </c>
      <c r="G228" s="37" t="s">
        <v>36</v>
      </c>
      <c r="H228" s="237" t="s">
        <v>37</v>
      </c>
      <c r="I228" s="242" t="s">
        <v>530</v>
      </c>
      <c r="J228" s="242" t="s">
        <v>530</v>
      </c>
      <c r="K228" s="239">
        <v>8.92</v>
      </c>
      <c r="L228" s="241" t="s">
        <v>660</v>
      </c>
      <c r="M228" s="228"/>
      <c r="N228" s="228"/>
    </row>
    <row r="229" spans="1:14" ht="54.75" customHeight="1">
      <c r="A229" s="265" t="s">
        <v>248</v>
      </c>
      <c r="B229" s="268" t="s">
        <v>674</v>
      </c>
      <c r="C229" s="237" t="s">
        <v>591</v>
      </c>
      <c r="D229" s="237" t="s">
        <v>42</v>
      </c>
      <c r="E229" s="237" t="s">
        <v>34</v>
      </c>
      <c r="F229" s="237" t="s">
        <v>35</v>
      </c>
      <c r="G229" s="37" t="s">
        <v>36</v>
      </c>
      <c r="H229" s="237" t="s">
        <v>37</v>
      </c>
      <c r="I229" s="249" t="s">
        <v>660</v>
      </c>
      <c r="J229" s="247" t="s">
        <v>660</v>
      </c>
      <c r="K229" s="239" t="s">
        <v>660</v>
      </c>
      <c r="L229" s="241" t="s">
        <v>660</v>
      </c>
      <c r="M229" s="228"/>
      <c r="N229" s="228"/>
    </row>
    <row r="230" spans="1:14" ht="54.75" customHeight="1">
      <c r="A230" s="265" t="s">
        <v>248</v>
      </c>
      <c r="B230" s="268" t="s">
        <v>675</v>
      </c>
      <c r="C230" s="237" t="s">
        <v>592</v>
      </c>
      <c r="D230" s="237" t="s">
        <v>42</v>
      </c>
      <c r="E230" s="237" t="s">
        <v>34</v>
      </c>
      <c r="F230" s="237" t="s">
        <v>35</v>
      </c>
      <c r="G230" s="37" t="s">
        <v>36</v>
      </c>
      <c r="H230" s="237" t="s">
        <v>37</v>
      </c>
      <c r="I230" s="249" t="s">
        <v>660</v>
      </c>
      <c r="J230" s="247" t="s">
        <v>660</v>
      </c>
      <c r="K230" s="239" t="s">
        <v>660</v>
      </c>
      <c r="L230" s="241" t="s">
        <v>660</v>
      </c>
      <c r="M230" s="228"/>
      <c r="N230" s="228"/>
    </row>
    <row r="231" spans="1:14" ht="54.75" customHeight="1">
      <c r="A231" s="265" t="s">
        <v>251</v>
      </c>
      <c r="B231" s="268" t="s">
        <v>676</v>
      </c>
      <c r="C231" s="237" t="s">
        <v>591</v>
      </c>
      <c r="D231" s="237" t="s">
        <v>42</v>
      </c>
      <c r="E231" s="237" t="s">
        <v>34</v>
      </c>
      <c r="F231" s="237" t="s">
        <v>35</v>
      </c>
      <c r="G231" s="37" t="s">
        <v>36</v>
      </c>
      <c r="H231" s="237" t="s">
        <v>37</v>
      </c>
      <c r="I231" s="249" t="s">
        <v>660</v>
      </c>
      <c r="J231" s="247" t="s">
        <v>660</v>
      </c>
      <c r="K231" s="239" t="s">
        <v>660</v>
      </c>
      <c r="L231" s="241" t="s">
        <v>660</v>
      </c>
      <c r="M231" s="228"/>
      <c r="N231" s="228"/>
    </row>
    <row r="232" spans="1:14" ht="54.75" customHeight="1">
      <c r="A232" s="265" t="s">
        <v>251</v>
      </c>
      <c r="B232" s="268" t="s">
        <v>677</v>
      </c>
      <c r="C232" s="237" t="s">
        <v>592</v>
      </c>
      <c r="D232" s="237" t="s">
        <v>42</v>
      </c>
      <c r="E232" s="237" t="s">
        <v>34</v>
      </c>
      <c r="F232" s="237" t="s">
        <v>35</v>
      </c>
      <c r="G232" s="37" t="s">
        <v>36</v>
      </c>
      <c r="H232" s="237" t="s">
        <v>37</v>
      </c>
      <c r="I232" s="249" t="s">
        <v>660</v>
      </c>
      <c r="J232" s="247" t="s">
        <v>660</v>
      </c>
      <c r="K232" s="239" t="s">
        <v>660</v>
      </c>
      <c r="L232" s="241" t="s">
        <v>660</v>
      </c>
      <c r="M232" s="228"/>
      <c r="N232" s="228"/>
    </row>
    <row r="233" spans="1:14">
      <c r="A233" s="266"/>
      <c r="B233" s="263"/>
      <c r="C233" s="232"/>
      <c r="D233" s="232"/>
      <c r="E233" s="232"/>
      <c r="F233" s="232"/>
      <c r="G233" s="232"/>
      <c r="H233" s="232"/>
      <c r="I233" s="232"/>
      <c r="J233" s="232"/>
      <c r="K233" s="232"/>
      <c r="L233" s="232"/>
      <c r="M233" s="228"/>
      <c r="N233" s="228"/>
    </row>
    <row r="234" spans="1:14">
      <c r="A234" s="266"/>
      <c r="B234" s="263"/>
      <c r="C234" s="232"/>
      <c r="D234" s="232"/>
      <c r="E234" s="232"/>
      <c r="F234" s="232"/>
      <c r="G234" s="232"/>
      <c r="H234" s="232"/>
      <c r="I234" s="232"/>
      <c r="J234" s="232"/>
      <c r="K234" s="232"/>
      <c r="L234" s="232"/>
      <c r="M234" s="228"/>
      <c r="N234" s="228"/>
    </row>
    <row r="235" spans="1:14">
      <c r="A235" s="446" t="s">
        <v>678</v>
      </c>
      <c r="B235" s="447"/>
      <c r="C235" s="232"/>
      <c r="D235" s="232"/>
      <c r="E235" s="232"/>
      <c r="F235" s="232"/>
      <c r="G235" s="232"/>
      <c r="H235" s="232"/>
      <c r="I235" s="232"/>
      <c r="J235" s="232"/>
      <c r="K235" s="232"/>
      <c r="L235" s="232"/>
      <c r="M235" s="228"/>
      <c r="N235" s="228"/>
    </row>
  </sheetData>
  <autoFilter ref="A2:J232" xr:uid="{A042389E-26F6-4B98-8889-1109127FD2D4}"/>
  <mergeCells count="7">
    <mergeCell ref="A235:B235"/>
    <mergeCell ref="S7:S8"/>
    <mergeCell ref="T7:T8"/>
    <mergeCell ref="O7:O8"/>
    <mergeCell ref="P7:P8"/>
    <mergeCell ref="Q7:Q8"/>
    <mergeCell ref="R7:R8"/>
  </mergeCells>
  <phoneticPr fontId="25" type="noConversion"/>
  <conditionalFormatting sqref="J164">
    <cfRule type="containsText" dxfId="28" priority="22" operator="containsText" text="nd">
      <formula>NOT(ISERROR(SEARCH("nd",J164)))</formula>
    </cfRule>
    <cfRule type="cellIs" dxfId="27" priority="23" operator="lessThanOrEqual">
      <formula>20%</formula>
    </cfRule>
    <cfRule type="cellIs" dxfId="26" priority="24" operator="greaterThanOrEqual">
      <formula>30%</formula>
    </cfRule>
    <cfRule type="cellIs" dxfId="25" priority="25" operator="between">
      <formula>20%</formula>
      <formula>30%</formula>
    </cfRule>
  </conditionalFormatting>
  <conditionalFormatting sqref="K3">
    <cfRule type="cellIs" dxfId="24" priority="7" operator="lessThan">
      <formula>6</formula>
    </cfRule>
    <cfRule type="cellIs" dxfId="23" priority="8" operator="greaterThan">
      <formula>7</formula>
    </cfRule>
    <cfRule type="cellIs" dxfId="22" priority="9" operator="between">
      <formula>6</formula>
      <formula>7</formula>
    </cfRule>
  </conditionalFormatting>
  <conditionalFormatting sqref="K6:K7">
    <cfRule type="cellIs" dxfId="21" priority="10" operator="lessThan">
      <formula>6</formula>
    </cfRule>
    <cfRule type="cellIs" dxfId="20" priority="11" operator="greaterThan">
      <formula>7</formula>
    </cfRule>
    <cfRule type="cellIs" dxfId="19" priority="12" operator="between">
      <formula>6</formula>
      <formula>7</formula>
    </cfRule>
  </conditionalFormatting>
  <conditionalFormatting sqref="K9">
    <cfRule type="cellIs" dxfId="18" priority="4" operator="lessThan">
      <formula>6</formula>
    </cfRule>
    <cfRule type="cellIs" dxfId="17" priority="5" operator="greaterThan">
      <formula>7</formula>
    </cfRule>
    <cfRule type="cellIs" dxfId="16" priority="6" operator="between">
      <formula>6</formula>
      <formula>7</formula>
    </cfRule>
  </conditionalFormatting>
  <conditionalFormatting sqref="K12">
    <cfRule type="cellIs" dxfId="15" priority="1" operator="lessThan">
      <formula>6</formula>
    </cfRule>
    <cfRule type="cellIs" dxfId="14" priority="2" operator="greaterThan">
      <formula>7</formula>
    </cfRule>
    <cfRule type="cellIs" dxfId="13" priority="3" operator="between">
      <formula>6</formula>
      <formula>7</formula>
    </cfRule>
  </conditionalFormatting>
  <conditionalFormatting sqref="L3:L9 L11:L120">
    <cfRule type="cellIs" dxfId="12" priority="16" operator="lessThan">
      <formula>6</formula>
    </cfRule>
    <cfRule type="cellIs" dxfId="11" priority="17" operator="greaterThan">
      <formula>7</formula>
    </cfRule>
    <cfRule type="cellIs" dxfId="10" priority="18" operator="between">
      <formula>6</formula>
      <formula>7</formula>
    </cfRule>
  </conditionalFormatting>
  <conditionalFormatting sqref="L146:L170">
    <cfRule type="cellIs" dxfId="9" priority="19" operator="lessThan">
      <formula>0.2</formula>
    </cfRule>
    <cfRule type="cellIs" dxfId="8" priority="20" operator="between">
      <formula>0.2</formula>
      <formula>0.3</formula>
    </cfRule>
    <cfRule type="cellIs" dxfId="7" priority="21" operator="greaterThan">
      <formula>0.3</formula>
    </cfRule>
  </conditionalFormatting>
  <conditionalFormatting sqref="O3:U6">
    <cfRule type="cellIs" dxfId="6" priority="35" operator="lessThanOrEqual">
      <formula>6</formula>
    </cfRule>
    <cfRule type="cellIs" dxfId="5" priority="36" operator="greaterThanOrEqual">
      <formula>7</formula>
    </cfRule>
    <cfRule type="cellIs" dxfId="4" priority="37" operator="between">
      <formula>6</formula>
      <formula>7</formula>
    </cfRule>
  </conditionalFormatting>
  <conditionalFormatting sqref="O3:V6">
    <cfRule type="containsText" dxfId="3" priority="30" operator="containsText" text="nd">
      <formula>NOT(ISERROR(SEARCH("nd",O3)))</formula>
    </cfRule>
  </conditionalFormatting>
  <conditionalFormatting sqref="V3:V6">
    <cfRule type="cellIs" dxfId="2" priority="31" operator="lessThanOrEqual">
      <formula>20%</formula>
    </cfRule>
    <cfRule type="cellIs" dxfId="1" priority="32" operator="greaterThanOrEqual">
      <formula>30%</formula>
    </cfRule>
    <cfRule type="cellIs" dxfId="0" priority="33" operator="between">
      <formula>20%</formula>
      <formula>30%</formula>
    </cfRule>
  </conditionalFormatting>
  <hyperlinks>
    <hyperlink ref="A235" r:id="rId1" xr:uid="{6B0842DF-C438-42A8-9C8A-4994B01F6D1F}"/>
  </hyperlinks>
  <pageMargins left="0.7" right="0.7" top="0.75" bottom="0.75" header="0.3" footer="0.3"/>
  <pageSetup paperSize="9" scale="44"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8"/>
    <pageSetUpPr fitToPage="1"/>
  </sheetPr>
  <dimension ref="A1:X141"/>
  <sheetViews>
    <sheetView zoomScale="90" zoomScaleNormal="90" workbookViewId="0">
      <pane xSplit="9" ySplit="1" topLeftCell="K111" activePane="bottomRight" state="frozen"/>
      <selection pane="bottomRight" activeCell="K111" sqref="K111"/>
      <selection pane="bottomLeft" activeCell="A2" sqref="A2"/>
      <selection pane="topRight" activeCell="J1" sqref="J1"/>
    </sheetView>
  </sheetViews>
  <sheetFormatPr defaultColWidth="11.42578125" defaultRowHeight="65.25" customHeight="1"/>
  <cols>
    <col min="1" max="2" width="11.42578125" style="4"/>
    <col min="3" max="3" width="53.140625" style="3" customWidth="1"/>
    <col min="4" max="4" width="12.7109375" style="4" customWidth="1"/>
    <col min="5" max="5" width="8.28515625" style="4" customWidth="1"/>
    <col min="6" max="6" width="10.7109375" style="4" customWidth="1"/>
    <col min="7" max="7" width="9.7109375" style="4" customWidth="1"/>
    <col min="8" max="9" width="10" style="4" customWidth="1"/>
    <col min="10" max="11" width="12.7109375" style="4" customWidth="1"/>
    <col min="12" max="13" width="12.7109375" style="144" customWidth="1"/>
    <col min="14" max="14" width="14.42578125" style="144" customWidth="1"/>
    <col min="15" max="15" width="13.28515625" style="144" customWidth="1"/>
    <col min="16" max="16" width="12.140625" style="144" customWidth="1"/>
    <col min="17" max="17" width="11.85546875" style="144" customWidth="1"/>
    <col min="18" max="18" width="13.28515625" style="144" customWidth="1"/>
    <col min="19" max="19" width="12.140625" style="144" customWidth="1"/>
    <col min="20" max="20" width="11.85546875" style="144" customWidth="1"/>
    <col min="21" max="21" width="23.85546875" style="4" customWidth="1"/>
    <col min="22" max="22" width="11.42578125" style="4" customWidth="1"/>
    <col min="23" max="23" width="110.42578125" style="4" customWidth="1"/>
    <col min="24" max="16384" width="11.42578125" style="3"/>
  </cols>
  <sheetData>
    <row r="1" spans="1:24" s="19" customFormat="1" ht="27.75" thickBot="1">
      <c r="A1" s="106" t="s">
        <v>0</v>
      </c>
      <c r="B1" s="20" t="s">
        <v>22</v>
      </c>
      <c r="C1" s="20" t="s">
        <v>23</v>
      </c>
      <c r="D1" s="20" t="s">
        <v>520</v>
      </c>
      <c r="E1" s="20" t="s">
        <v>521</v>
      </c>
      <c r="F1" s="20" t="s">
        <v>522</v>
      </c>
      <c r="G1" s="20" t="s">
        <v>26</v>
      </c>
      <c r="H1" s="20" t="s">
        <v>27</v>
      </c>
      <c r="I1" s="20" t="s">
        <v>28</v>
      </c>
      <c r="J1" s="91" t="s">
        <v>523</v>
      </c>
      <c r="K1" s="138" t="s">
        <v>524</v>
      </c>
      <c r="L1" s="286" t="s">
        <v>525</v>
      </c>
      <c r="M1" s="287"/>
      <c r="N1" s="288"/>
      <c r="O1" s="286" t="s">
        <v>526</v>
      </c>
      <c r="P1" s="287"/>
      <c r="Q1" s="288"/>
      <c r="R1" s="286" t="s">
        <v>527</v>
      </c>
      <c r="S1" s="287"/>
      <c r="T1" s="288"/>
      <c r="U1" s="20" t="s">
        <v>29</v>
      </c>
      <c r="V1" s="20" t="s">
        <v>528</v>
      </c>
      <c r="W1" s="20" t="s">
        <v>529</v>
      </c>
      <c r="X1" s="18"/>
    </row>
    <row r="2" spans="1:24" ht="65.25" customHeight="1">
      <c r="A2" s="14" t="s">
        <v>20</v>
      </c>
      <c r="B2" s="14" t="str">
        <f>STIC20!A5</f>
        <v>FI01</v>
      </c>
      <c r="C2" s="14" t="str">
        <f>STIC20!B5</f>
        <v>Satisfacció de l’estudiant amb les infraestructures i serveis de STIC</v>
      </c>
      <c r="D2" s="14" t="str">
        <f>STIC20!C5</f>
        <v>CETT</v>
      </c>
      <c r="E2" s="14" t="str">
        <f>STIC20!D5</f>
        <v>Num.</v>
      </c>
      <c r="F2" s="14" t="str">
        <f>STIC20!E5</f>
        <v>Anual</v>
      </c>
      <c r="G2" s="14" t="str">
        <f>STIC20!F5</f>
        <v>&gt;6</v>
      </c>
      <c r="H2" s="14" t="str">
        <f>STIC20!G5</f>
        <v>5-6</v>
      </c>
      <c r="I2" s="14" t="str">
        <f>STIC20!H5</f>
        <v>&lt;5</v>
      </c>
      <c r="J2" s="65" t="s">
        <v>530</v>
      </c>
      <c r="K2" s="102" t="s">
        <v>530</v>
      </c>
      <c r="L2" s="289">
        <f>STIC20!I5</f>
        <v>7.55</v>
      </c>
      <c r="M2" s="289"/>
      <c r="N2" s="289"/>
      <c r="O2" s="289">
        <f>STIC20!J5</f>
        <v>7.147368421052632</v>
      </c>
      <c r="P2" s="289"/>
      <c r="Q2" s="289"/>
      <c r="R2" s="289">
        <f>STIC20!K5</f>
        <v>0</v>
      </c>
      <c r="S2" s="289"/>
      <c r="T2" s="289"/>
      <c r="U2" s="14" t="s">
        <v>38</v>
      </c>
      <c r="V2" s="14" t="s">
        <v>531</v>
      </c>
      <c r="W2" s="118"/>
      <c r="X2" s="8"/>
    </row>
    <row r="3" spans="1:24" ht="65.25" customHeight="1">
      <c r="A3" s="14" t="s">
        <v>20</v>
      </c>
      <c r="B3" s="14" t="str">
        <f>STIC20!A7</f>
        <v>FI02</v>
      </c>
      <c r="C3" s="14" t="str">
        <f>STIC20!B7</f>
        <v>Eficàcia de resolució de les incidències</v>
      </c>
      <c r="D3" s="14" t="str">
        <f>STIC20!C7</f>
        <v>CETT</v>
      </c>
      <c r="E3" s="14" t="str">
        <f>STIC20!D7</f>
        <v>%</v>
      </c>
      <c r="F3" s="14" t="str">
        <f>STIC20!E7</f>
        <v>Trimestral</v>
      </c>
      <c r="G3" s="14" t="str">
        <f>STIC20!F7</f>
        <v>&gt;70% </v>
      </c>
      <c r="H3" s="14" t="str">
        <f>STIC20!G7</f>
        <v>60-70% </v>
      </c>
      <c r="I3" s="14" t="str">
        <f>STIC20!H7</f>
        <v>&lt;60% </v>
      </c>
      <c r="J3" s="65" t="s">
        <v>530</v>
      </c>
      <c r="K3" s="102" t="s">
        <v>530</v>
      </c>
      <c r="L3" s="67"/>
      <c r="M3" s="67"/>
      <c r="N3" s="67">
        <f>STIC20!I7</f>
        <v>0.92300000000000004</v>
      </c>
      <c r="O3" s="67">
        <f>STIC20!J7</f>
        <v>0.98509999999999998</v>
      </c>
      <c r="P3" s="67">
        <f>STIC20!K7</f>
        <v>0.98440000000000005</v>
      </c>
      <c r="Q3" s="67">
        <f>STIC20!L7</f>
        <v>0.99360000000000004</v>
      </c>
      <c r="R3" s="67">
        <f>STIC20!M7</f>
        <v>0.98699999999999999</v>
      </c>
      <c r="S3" s="67" t="str">
        <f>STIC20!N7</f>
        <v>97,97
9
%</v>
      </c>
      <c r="T3" s="67">
        <f>STIC20!O7</f>
        <v>0.99400999999999995</v>
      </c>
      <c r="U3" s="14" t="s">
        <v>47</v>
      </c>
      <c r="V3" s="14" t="s">
        <v>531</v>
      </c>
      <c r="W3" s="118"/>
      <c r="X3" s="8"/>
    </row>
    <row r="4" spans="1:24" ht="65.25" customHeight="1">
      <c r="A4" s="14" t="s">
        <v>20</v>
      </c>
      <c r="B4" s="14" t="str">
        <f>STIC20!A6</f>
        <v>FI03</v>
      </c>
      <c r="C4" s="14" t="str">
        <f>STIC20!B6</f>
        <v>Eficiència de resolució de les incidències</v>
      </c>
      <c r="D4" s="14" t="str">
        <f>STIC20!C6</f>
        <v>CETT</v>
      </c>
      <c r="E4" s="14" t="str">
        <f>STIC20!D6</f>
        <v>Num.</v>
      </c>
      <c r="F4" s="14" t="str">
        <f>STIC20!E6</f>
        <v>Trimestral</v>
      </c>
      <c r="G4" s="14" t="str">
        <f>STIC20!F6</f>
        <v>24-48h</v>
      </c>
      <c r="H4" s="14" t="str">
        <f>STIC20!G6</f>
        <v>48-72h</v>
      </c>
      <c r="I4" s="14" t="str">
        <f>STIC20!H6</f>
        <v>&gt;72h</v>
      </c>
      <c r="J4" s="65" t="s">
        <v>530</v>
      </c>
      <c r="K4" s="102" t="s">
        <v>530</v>
      </c>
      <c r="L4" s="65"/>
      <c r="M4" s="65"/>
      <c r="N4" s="65" t="str">
        <f>STIC20!I6</f>
        <v>nd</v>
      </c>
      <c r="O4" s="65">
        <f>STIC20!J6</f>
        <v>9.31</v>
      </c>
      <c r="P4" s="65">
        <f>STIC20!K6</f>
        <v>9.24</v>
      </c>
      <c r="Q4" s="65">
        <f>STIC20!L6</f>
        <v>9.8800000000000008</v>
      </c>
      <c r="R4" s="65">
        <f>STIC20!M6</f>
        <v>13.09</v>
      </c>
      <c r="S4" s="65">
        <f>STIC20!N6</f>
        <v>10.99</v>
      </c>
      <c r="T4" s="65">
        <f>STIC20!O6</f>
        <v>10.89</v>
      </c>
      <c r="U4" s="14" t="s">
        <v>47</v>
      </c>
      <c r="V4" s="14" t="s">
        <v>531</v>
      </c>
      <c r="W4" s="118"/>
      <c r="X4" s="8"/>
    </row>
    <row r="5" spans="1:24" ht="65.25" customHeight="1">
      <c r="A5" s="14" t="s">
        <v>10</v>
      </c>
      <c r="B5" s="14" t="str">
        <f>'GQM24'!A5</f>
        <v>FI04</v>
      </c>
      <c r="C5" s="14" t="str">
        <f>'GQM24'!B5</f>
        <v>Número de millores implantades de les Escoles provinent de l'Auditoria Externa</v>
      </c>
      <c r="D5" s="14" t="str">
        <f>'GQM24'!C5</f>
        <v>CETT</v>
      </c>
      <c r="E5" s="14" t="str">
        <f>'GQM24'!D5</f>
        <v>%</v>
      </c>
      <c r="F5" s="14" t="str">
        <f>'GQM24'!E5</f>
        <v>Trimestral</v>
      </c>
      <c r="G5" s="14" t="str">
        <f>'GQM24'!F5</f>
        <v>&gt;50%</v>
      </c>
      <c r="H5" s="14" t="str">
        <f>'GQM24'!G5</f>
        <v>30-50%</v>
      </c>
      <c r="I5" s="14" t="str">
        <f>'GQM24'!H5</f>
        <v>&gt;30%</v>
      </c>
      <c r="J5" s="65" t="s">
        <v>530</v>
      </c>
      <c r="K5" s="102" t="s">
        <v>530</v>
      </c>
      <c r="L5" s="72"/>
      <c r="M5" s="72"/>
      <c r="N5" s="140">
        <f>'GQM24'!I5</f>
        <v>0.4</v>
      </c>
      <c r="O5" s="105">
        <f>'GQM24'!J5</f>
        <v>0.75862068965517238</v>
      </c>
      <c r="P5" s="105">
        <f>'GQM24'!K5</f>
        <v>0.75862068965517238</v>
      </c>
      <c r="Q5" s="105">
        <f>'GQM24'!L5</f>
        <v>0.75700000000000001</v>
      </c>
      <c r="R5" s="105">
        <f>'GQM24'!M5</f>
        <v>0.52</v>
      </c>
      <c r="S5" s="105">
        <f>'GQM24'!N5</f>
        <v>0.48</v>
      </c>
      <c r="T5" s="105">
        <f>'GQM24'!O5</f>
        <v>0.66</v>
      </c>
      <c r="U5" s="14" t="s">
        <v>38</v>
      </c>
      <c r="V5" s="14" t="s">
        <v>531</v>
      </c>
      <c r="W5" s="14"/>
      <c r="X5" s="8"/>
    </row>
    <row r="6" spans="1:24" ht="65.25" customHeight="1">
      <c r="A6" s="14" t="s">
        <v>10</v>
      </c>
      <c r="B6" s="14" t="str">
        <f>'GQM24'!A6</f>
        <v>FI05</v>
      </c>
      <c r="C6" s="14" t="str">
        <f>'GQM24'!B6</f>
        <v>Assoliment d'objectius de qualitat de les Unitats de Negoci/Serveis</v>
      </c>
      <c r="D6" s="14" t="str">
        <f>'GQM24'!C6</f>
        <v>CETT</v>
      </c>
      <c r="E6" s="14" t="str">
        <f>'GQM24'!D6</f>
        <v>%</v>
      </c>
      <c r="F6" s="14" t="str">
        <f>'GQM24'!E6</f>
        <v>Anual</v>
      </c>
      <c r="G6" s="14" t="str">
        <f>'GQM24'!F6</f>
        <v>&gt;80%</v>
      </c>
      <c r="H6" s="14" t="str">
        <f>'GQM24'!G6</f>
        <v>40-80%</v>
      </c>
      <c r="I6" s="14" t="str">
        <f>'GQM24'!H6</f>
        <v>&lt;40%</v>
      </c>
      <c r="J6" s="65" t="s">
        <v>530</v>
      </c>
      <c r="K6" s="102" t="s">
        <v>530</v>
      </c>
      <c r="L6" s="302">
        <f>'GQM24'!I6</f>
        <v>0.14285714285714285</v>
      </c>
      <c r="M6" s="303"/>
      <c r="N6" s="304"/>
      <c r="O6" s="302">
        <f>'GQM24'!J6</f>
        <v>0.66669999999999996</v>
      </c>
      <c r="P6" s="303"/>
      <c r="Q6" s="304"/>
      <c r="R6" s="302">
        <f>'GQM24'!M6</f>
        <v>1</v>
      </c>
      <c r="S6" s="303"/>
      <c r="T6" s="304"/>
      <c r="U6" s="14" t="s">
        <v>38</v>
      </c>
      <c r="V6" s="14" t="s">
        <v>531</v>
      </c>
      <c r="W6" s="14"/>
      <c r="X6" s="8"/>
    </row>
    <row r="7" spans="1:24" ht="65.25" customHeight="1">
      <c r="A7" s="14" t="s">
        <v>8</v>
      </c>
      <c r="B7" s="14" t="str">
        <f>GIRM22!A5</f>
        <v>FI06</v>
      </c>
      <c r="C7" s="14" t="str">
        <f>GIRM22!B5</f>
        <v xml:space="preserve">% de tasques de manteniment preventiu d’ acord amb la planificació realitzada </v>
      </c>
      <c r="D7" s="14" t="str">
        <f>GIRM22!C5</f>
        <v>CETT</v>
      </c>
      <c r="E7" s="14" t="str">
        <f>GIRM22!D5</f>
        <v>%</v>
      </c>
      <c r="F7" s="14" t="s">
        <v>34</v>
      </c>
      <c r="G7" s="14" t="str">
        <f>GIRM22!F5</f>
        <v>&gt;90%</v>
      </c>
      <c r="H7" s="14" t="str">
        <f>GIRM22!G5</f>
        <v>80-90%</v>
      </c>
      <c r="I7" s="14" t="str">
        <f>GIRM22!H5</f>
        <v>&lt;80%</v>
      </c>
      <c r="J7" s="65" t="s">
        <v>530</v>
      </c>
      <c r="K7" s="102" t="s">
        <v>530</v>
      </c>
      <c r="L7" s="293">
        <f>GIRM22!I5</f>
        <v>0.96760000000000002</v>
      </c>
      <c r="M7" s="294"/>
      <c r="N7" s="295"/>
      <c r="O7" s="293">
        <f>GIRM22!J5</f>
        <v>0.97</v>
      </c>
      <c r="P7" s="294"/>
      <c r="Q7" s="295"/>
      <c r="R7" s="293">
        <f>GIRM22!L5</f>
        <v>0.97629999999999995</v>
      </c>
      <c r="S7" s="294"/>
      <c r="T7" s="295"/>
      <c r="U7" s="14" t="s">
        <v>73</v>
      </c>
      <c r="V7" s="14" t="s">
        <v>531</v>
      </c>
      <c r="W7" s="118"/>
      <c r="X7" s="8"/>
    </row>
    <row r="8" spans="1:24" ht="65.25" customHeight="1">
      <c r="A8" s="14" t="s">
        <v>8</v>
      </c>
      <c r="B8" s="14" t="str">
        <f>GIRM22!A6</f>
        <v>FI07</v>
      </c>
      <c r="C8" s="14" t="str">
        <f>GIRM22!B6</f>
        <v>Satisfacció de l’estudiant amb les infraestructures</v>
      </c>
      <c r="D8" s="14" t="str">
        <f>GIRM22!C6</f>
        <v>CETT</v>
      </c>
      <c r="E8" s="14" t="str">
        <f>GIRM22!D6</f>
        <v>Num.</v>
      </c>
      <c r="F8" s="14" t="str">
        <f>GIRM22!E6</f>
        <v>Anual</v>
      </c>
      <c r="G8" s="14" t="str">
        <f>GIRM22!F6</f>
        <v>&gt;6</v>
      </c>
      <c r="H8" s="14" t="str">
        <f>GIRM22!G6</f>
        <v>5-6</v>
      </c>
      <c r="I8" s="14" t="str">
        <f>GIRM22!H6</f>
        <v>&lt;5</v>
      </c>
      <c r="J8" s="67">
        <v>0.90490000000000004</v>
      </c>
      <c r="K8" s="139">
        <v>0.93620000000000003</v>
      </c>
      <c r="L8" s="293">
        <f>GIRM22!I6</f>
        <v>8.52</v>
      </c>
      <c r="M8" s="294"/>
      <c r="N8" s="295"/>
      <c r="O8" s="293">
        <f>GIRM22!J6</f>
        <v>8.206666666666667</v>
      </c>
      <c r="P8" s="294"/>
      <c r="Q8" s="295"/>
      <c r="R8" s="293">
        <f>GIRM22!L6</f>
        <v>8.388416666666668</v>
      </c>
      <c r="S8" s="294"/>
      <c r="T8" s="295"/>
      <c r="U8" s="14" t="s">
        <v>73</v>
      </c>
      <c r="V8" s="14" t="s">
        <v>531</v>
      </c>
      <c r="W8" s="118"/>
      <c r="X8" s="8"/>
    </row>
    <row r="9" spans="1:24" ht="65.25" customHeight="1">
      <c r="A9" s="14" t="s">
        <v>8</v>
      </c>
      <c r="B9" s="14" t="str">
        <f>GIRM22!A7</f>
        <v xml:space="preserve">FI08 </v>
      </c>
      <c r="C9" s="14" t="str">
        <f>GIRM22!B7</f>
        <v>Satisfacció amb les Infraestructures que donen suport a l’aprenentatge dels estudiants- Recursos Materials</v>
      </c>
      <c r="D9" s="14" t="str">
        <f>GIRM22!C7</f>
        <v>CETT</v>
      </c>
      <c r="E9" s="14" t="str">
        <f>GIRM22!D7</f>
        <v>Num.</v>
      </c>
      <c r="F9" s="14" t="str">
        <f>GIRM22!E7</f>
        <v>Anual</v>
      </c>
      <c r="G9" s="14" t="str">
        <f>GIRM22!F7</f>
        <v>&gt;6</v>
      </c>
      <c r="H9" s="14" t="str">
        <f>GIRM22!G7</f>
        <v>5-6</v>
      </c>
      <c r="I9" s="14" t="str">
        <f>GIRM22!H7</f>
        <v>&lt;5</v>
      </c>
      <c r="J9" s="65">
        <v>9.18</v>
      </c>
      <c r="K9" s="102">
        <v>8.73</v>
      </c>
      <c r="L9" s="293">
        <f>GIRM22!I7</f>
        <v>8.2200000000000006</v>
      </c>
      <c r="M9" s="294"/>
      <c r="N9" s="295"/>
      <c r="O9" s="293">
        <f>GIRM22!J7</f>
        <v>8.014285714285716</v>
      </c>
      <c r="P9" s="294"/>
      <c r="Q9" s="295"/>
      <c r="R9" s="293">
        <f>GIRM22!L7</f>
        <v>7.3338333333333328</v>
      </c>
      <c r="S9" s="294"/>
      <c r="T9" s="295"/>
      <c r="U9" s="14" t="s">
        <v>38</v>
      </c>
      <c r="V9" s="14" t="s">
        <v>532</v>
      </c>
      <c r="W9" s="118"/>
      <c r="X9" s="8"/>
    </row>
    <row r="10" spans="1:24" ht="65.25" customHeight="1">
      <c r="A10" s="14" t="s">
        <v>18</v>
      </c>
      <c r="B10" s="14" t="str">
        <f>'SEM01'!A4</f>
        <v>FI09</v>
      </c>
      <c r="C10" s="14" t="str">
        <f>'SEM01'!B4</f>
        <v xml:space="preserve">Índex de compliment del Pla Estratègic </v>
      </c>
      <c r="D10" s="14" t="str">
        <f>'SEM01'!C4</f>
        <v>CETT</v>
      </c>
      <c r="E10" s="14" t="str">
        <f>'SEM01'!D4</f>
        <v>%</v>
      </c>
      <c r="F10" s="14" t="str">
        <f>'SEM01'!E4</f>
        <v>Anual</v>
      </c>
      <c r="G10" s="14" t="str">
        <f>'SEM01'!F4</f>
        <v>&gt;80% </v>
      </c>
      <c r="H10" s="14" t="str">
        <f>'SEM01'!G4</f>
        <v>40-80% </v>
      </c>
      <c r="I10" s="14" t="str">
        <f>'SEM01'!H4</f>
        <v>&lt;40% </v>
      </c>
      <c r="J10" s="65" t="s">
        <v>530</v>
      </c>
      <c r="K10" s="102" t="s">
        <v>530</v>
      </c>
      <c r="L10" s="296">
        <f>'SEM01'!I4</f>
        <v>0.61780000000000002</v>
      </c>
      <c r="M10" s="297"/>
      <c r="N10" s="298"/>
      <c r="O10" s="296">
        <f>'SEM01'!J4</f>
        <v>0.61780000000000002</v>
      </c>
      <c r="P10" s="297"/>
      <c r="Q10" s="298"/>
      <c r="R10" s="296">
        <f>'SEM01'!O4</f>
        <v>0</v>
      </c>
      <c r="S10" s="297"/>
      <c r="T10" s="298"/>
      <c r="U10" s="14" t="s">
        <v>533</v>
      </c>
      <c r="V10" s="14" t="s">
        <v>534</v>
      </c>
      <c r="W10" s="14"/>
      <c r="X10" s="8"/>
    </row>
    <row r="11" spans="1:24" ht="65.25" customHeight="1">
      <c r="A11" s="14" t="s">
        <v>17</v>
      </c>
      <c r="B11" s="14" t="str">
        <f>'SAT18'!A13</f>
        <v>FI10</v>
      </c>
      <c r="C11" s="14" t="str">
        <f>'SAT18'!B13</f>
        <v>Acompliment de la planificació d'enquestes</v>
      </c>
      <c r="D11" s="14" t="str">
        <f>'SAT18'!C13</f>
        <v>CETT</v>
      </c>
      <c r="E11" s="14" t="str">
        <f>'SAT18'!D13</f>
        <v>%</v>
      </c>
      <c r="F11" s="14" t="str">
        <f>'SAT18'!E13</f>
        <v>Anual</v>
      </c>
      <c r="G11" s="14" t="str">
        <f>'SAT18'!F13</f>
        <v>&gt;95%</v>
      </c>
      <c r="H11" s="14" t="str">
        <f>'SAT18'!G13</f>
        <v>85-95%</v>
      </c>
      <c r="I11" s="14" t="str">
        <f>'SAT18'!H13</f>
        <v>&lt;85%</v>
      </c>
      <c r="J11" s="65" t="s">
        <v>530</v>
      </c>
      <c r="K11" s="102" t="s">
        <v>530</v>
      </c>
      <c r="L11" s="299">
        <f>'SAT18'!I13</f>
        <v>1</v>
      </c>
      <c r="M11" s="300"/>
      <c r="N11" s="301"/>
      <c r="O11" s="302">
        <f>'SAT18'!J6</f>
        <v>0.31</v>
      </c>
      <c r="P11" s="303"/>
      <c r="Q11" s="304"/>
      <c r="R11" s="302">
        <f>'SAT18'!M6</f>
        <v>0.41</v>
      </c>
      <c r="S11" s="303"/>
      <c r="T11" s="304"/>
      <c r="U11" s="14" t="s">
        <v>38</v>
      </c>
      <c r="V11" s="14" t="s">
        <v>531</v>
      </c>
      <c r="W11" s="14"/>
      <c r="X11" s="8"/>
    </row>
    <row r="12" spans="1:24" ht="65.25" customHeight="1">
      <c r="A12" s="14" t="s">
        <v>8</v>
      </c>
      <c r="B12" s="14" t="str">
        <f>GIRM22!A8</f>
        <v>FI11</v>
      </c>
      <c r="C12" s="14" t="str">
        <f>GIRM22!B8</f>
        <v>Grau de compliment del calendari de visites dels proveïdors externs</v>
      </c>
      <c r="D12" s="14" t="str">
        <f>GIRM22!C8</f>
        <v>CETT</v>
      </c>
      <c r="E12" s="14" t="str">
        <f>GIRM22!D8</f>
        <v>%</v>
      </c>
      <c r="F12" s="14" t="str">
        <f>GIRM22!E8</f>
        <v>Semestral</v>
      </c>
      <c r="G12" s="14" t="str">
        <f>GIRM22!F8</f>
        <v>&gt;90%</v>
      </c>
      <c r="H12" s="14" t="str">
        <f>GIRM22!G8</f>
        <v>80-90%</v>
      </c>
      <c r="I12" s="14" t="str">
        <f>GIRM22!H8</f>
        <v>&lt;80%</v>
      </c>
      <c r="J12" s="65">
        <v>9.3800000000000008</v>
      </c>
      <c r="K12" s="102">
        <v>8.42</v>
      </c>
      <c r="L12" s="293" t="str">
        <f>GIRM22!I8</f>
        <v>nd</v>
      </c>
      <c r="M12" s="295"/>
      <c r="N12" s="135"/>
      <c r="O12" s="293" t="str">
        <f>GIRM22!J8</f>
        <v>98.6%</v>
      </c>
      <c r="P12" s="295"/>
      <c r="Q12" s="65">
        <f>GIRM22!K8</f>
        <v>1</v>
      </c>
      <c r="R12" s="293">
        <f>GIRM22!L8</f>
        <v>1</v>
      </c>
      <c r="S12" s="295"/>
      <c r="T12" s="65">
        <f>GIRM22!M8</f>
        <v>1</v>
      </c>
      <c r="U12" s="14" t="s">
        <v>38</v>
      </c>
      <c r="V12" s="14" t="s">
        <v>532</v>
      </c>
      <c r="W12" s="118"/>
      <c r="X12" s="8"/>
    </row>
    <row r="13" spans="1:24" ht="65.25" customHeight="1">
      <c r="A13" s="14" t="s">
        <v>8</v>
      </c>
      <c r="B13" s="14" t="str">
        <f>GIRM22!A9</f>
        <v>FI12</v>
      </c>
      <c r="C13" s="14" t="str">
        <f>GIRM22!B9</f>
        <v>Grau de compliment de la planificació de verificació i calibració d'instruments</v>
      </c>
      <c r="D13" s="14" t="str">
        <f>GIRM22!C9</f>
        <v>CETT</v>
      </c>
      <c r="E13" s="14" t="str">
        <f>GIRM22!D9</f>
        <v>%</v>
      </c>
      <c r="F13" s="14" t="str">
        <f>GIRM22!E9</f>
        <v>Anual</v>
      </c>
      <c r="G13" s="14" t="str">
        <f>GIRM22!F9</f>
        <v>&gt;90%</v>
      </c>
      <c r="H13" s="14" t="str">
        <f>GIRM22!G9</f>
        <v>80-90%</v>
      </c>
      <c r="I13" s="14" t="str">
        <f>GIRM22!H9</f>
        <v>&lt;80%</v>
      </c>
      <c r="J13" s="65">
        <v>8.83</v>
      </c>
      <c r="K13" s="102">
        <v>8.8699999999999992</v>
      </c>
      <c r="L13" s="293" t="str">
        <f>GIRM22!I9</f>
        <v>nd</v>
      </c>
      <c r="M13" s="294"/>
      <c r="N13" s="295"/>
      <c r="O13" s="293">
        <f>GIRM22!J9</f>
        <v>1</v>
      </c>
      <c r="P13" s="294"/>
      <c r="Q13" s="295"/>
      <c r="R13" s="293">
        <f>GIRM22!L9</f>
        <v>1</v>
      </c>
      <c r="S13" s="294"/>
      <c r="T13" s="295"/>
      <c r="U13" s="14" t="s">
        <v>38</v>
      </c>
      <c r="V13" s="14" t="s">
        <v>531</v>
      </c>
      <c r="W13" s="118"/>
      <c r="X13" s="8"/>
    </row>
    <row r="14" spans="1:24" ht="65.25" customHeight="1">
      <c r="A14" s="14" t="s">
        <v>9</v>
      </c>
      <c r="B14" s="14" t="str">
        <f>'GLJ26'!A4</f>
        <v xml:space="preserve">FI13 </v>
      </c>
      <c r="C14" s="14" t="str">
        <f>'GLJ26'!B4</f>
        <v xml:space="preserve">% Rotació no desitjada </v>
      </c>
      <c r="D14" s="14" t="str">
        <f>'GLJ26'!C4</f>
        <v>CETT</v>
      </c>
      <c r="E14" s="14" t="str">
        <f>'GLJ26'!D4</f>
        <v>%</v>
      </c>
      <c r="F14" s="14" t="str">
        <f>'GLJ26'!E4</f>
        <v>Anual</v>
      </c>
      <c r="G14" s="14" t="str">
        <f>'GLJ26'!F4</f>
        <v>&lt;10%</v>
      </c>
      <c r="H14" s="14" t="str">
        <f>'GLJ26'!G4</f>
        <v>10-15%</v>
      </c>
      <c r="I14" s="14" t="str">
        <f>'GLJ26'!H4</f>
        <v>&gt;15%</v>
      </c>
      <c r="J14" s="67" t="s">
        <v>530</v>
      </c>
      <c r="K14" s="88" t="s">
        <v>530</v>
      </c>
      <c r="L14" s="290">
        <f>'GLJ26'!I4</f>
        <v>0.1807</v>
      </c>
      <c r="M14" s="291"/>
      <c r="N14" s="292"/>
      <c r="O14" s="290">
        <f>'GLJ26'!J4</f>
        <v>0.1201</v>
      </c>
      <c r="P14" s="291"/>
      <c r="Q14" s="292"/>
      <c r="R14" s="290">
        <f>'GLJ26'!L4</f>
        <v>9.1700000000000004E-2</v>
      </c>
      <c r="S14" s="291"/>
      <c r="T14" s="292"/>
      <c r="U14" s="14" t="s">
        <v>535</v>
      </c>
      <c r="V14" s="14" t="s">
        <v>531</v>
      </c>
      <c r="W14" s="17"/>
      <c r="X14" s="8"/>
    </row>
    <row r="15" spans="1:24" ht="65.25" customHeight="1">
      <c r="A15" s="14" t="s">
        <v>9</v>
      </c>
      <c r="B15" s="14" t="str">
        <f>'GLJ26'!A5</f>
        <v xml:space="preserve">FI14 </v>
      </c>
      <c r="C15" s="14" t="str">
        <f>'GLJ26'!B5</f>
        <v xml:space="preserve">% Absentisme </v>
      </c>
      <c r="D15" s="14" t="str">
        <f>'GLJ26'!C5</f>
        <v>CETT</v>
      </c>
      <c r="E15" s="14" t="str">
        <f>'GLJ26'!D5</f>
        <v>%</v>
      </c>
      <c r="F15" s="14" t="str">
        <f>'GLJ26'!E5</f>
        <v>Anual</v>
      </c>
      <c r="G15" s="14" t="str">
        <f>'GLJ26'!F5</f>
        <v>&lt;5%</v>
      </c>
      <c r="H15" s="14" t="str">
        <f>'GLJ26'!G5</f>
        <v>5-7%</v>
      </c>
      <c r="I15" s="14" t="str">
        <f>'GLJ26'!H5</f>
        <v>&gt;7%</v>
      </c>
      <c r="J15" s="67" t="s">
        <v>530</v>
      </c>
      <c r="K15" s="88" t="s">
        <v>530</v>
      </c>
      <c r="L15" s="290">
        <f>'GLJ26'!I5</f>
        <v>3.2800000000000003E-2</v>
      </c>
      <c r="M15" s="291"/>
      <c r="N15" s="292"/>
      <c r="O15" s="290">
        <f>'GLJ26'!J5</f>
        <v>2.1299999999999999E-2</v>
      </c>
      <c r="P15" s="291"/>
      <c r="Q15" s="292"/>
      <c r="R15" s="290">
        <f>'GLJ26'!L5</f>
        <v>3.7400000000000003E-2</v>
      </c>
      <c r="S15" s="291"/>
      <c r="T15" s="292"/>
      <c r="U15" s="14" t="s">
        <v>535</v>
      </c>
      <c r="V15" s="14" t="s">
        <v>531</v>
      </c>
      <c r="W15" s="17"/>
      <c r="X15" s="8"/>
    </row>
    <row r="16" spans="1:24" ht="65.25" customHeight="1">
      <c r="A16" s="14" t="s">
        <v>7</v>
      </c>
      <c r="B16" s="14" t="str">
        <f>GCDTC15!A4</f>
        <v>FI89</v>
      </c>
      <c r="C16" s="14" t="str">
        <f>GCDTC15!B4</f>
        <v xml:space="preserve">Anàlisi producció científica del PDI </v>
      </c>
      <c r="D16" s="14" t="str">
        <f>GCDTC15!C4</f>
        <v>Cicles</v>
      </c>
      <c r="E16" s="14" t="str">
        <f>GCDTC15!D4</f>
        <v>%</v>
      </c>
      <c r="F16" s="14" t="str">
        <f>GCDTC15!E4</f>
        <v>Anual</v>
      </c>
      <c r="G16" s="14" t="str">
        <f>GCDTC15!F4</f>
        <v>&gt;55%</v>
      </c>
      <c r="H16" s="14" t="str">
        <f>GCDTC15!G4</f>
        <v>50-55%</v>
      </c>
      <c r="I16" s="14" t="str">
        <f>GCDTC15!H4</f>
        <v>&lt;50%</v>
      </c>
      <c r="J16" s="67" t="s">
        <v>530</v>
      </c>
      <c r="K16" s="88" t="s">
        <v>530</v>
      </c>
      <c r="L16" s="302">
        <f>GCDTC15!I4</f>
        <v>0.68500000000000005</v>
      </c>
      <c r="M16" s="303"/>
      <c r="N16" s="304"/>
      <c r="O16" s="302">
        <f>GCDTC15!J4</f>
        <v>0.68500000000000005</v>
      </c>
      <c r="P16" s="303"/>
      <c r="Q16" s="304"/>
      <c r="R16" s="302">
        <f>GCDTC15!K4</f>
        <v>0.60589999999999999</v>
      </c>
      <c r="S16" s="303"/>
      <c r="T16" s="304"/>
      <c r="U16" s="14" t="s">
        <v>137</v>
      </c>
      <c r="V16" s="14" t="s">
        <v>531</v>
      </c>
      <c r="W16" s="14"/>
      <c r="X16" s="8"/>
    </row>
    <row r="17" spans="1:24" ht="65.25" customHeight="1">
      <c r="A17" s="4" t="s">
        <v>139</v>
      </c>
      <c r="B17" s="14" t="str">
        <f>'OAP17'!A8</f>
        <v>FI16</v>
      </c>
      <c r="C17" s="14" t="str">
        <f>'OAP17'!B8</f>
        <v>Publicació del PAT actualitzat</v>
      </c>
      <c r="D17" s="14" t="str">
        <f>'OAP17'!C8</f>
        <v>Graus</v>
      </c>
      <c r="E17" s="14" t="str">
        <f>'OAP17'!D8</f>
        <v>%</v>
      </c>
      <c r="F17" s="14" t="str">
        <f>'OAP17'!E8</f>
        <v>Semestral</v>
      </c>
      <c r="G17" s="14">
        <f>'OAP17'!F8</f>
        <v>1</v>
      </c>
      <c r="H17" s="14" t="str">
        <f>'OAP17'!G8</f>
        <v>90-99%</v>
      </c>
      <c r="I17" s="14" t="str">
        <f>'OAP17'!H8</f>
        <v>&lt;90%</v>
      </c>
      <c r="J17" s="67" t="s">
        <v>530</v>
      </c>
      <c r="K17" s="88" t="s">
        <v>530</v>
      </c>
      <c r="L17" s="305"/>
      <c r="M17" s="306"/>
      <c r="N17" s="62" t="str">
        <f>'OAP17'!I8</f>
        <v>nd</v>
      </c>
      <c r="O17" s="310">
        <f>'OAP17'!J8</f>
        <v>1</v>
      </c>
      <c r="P17" s="312"/>
      <c r="Q17" s="65">
        <f>'OAP17'!K8</f>
        <v>0</v>
      </c>
      <c r="R17" s="310">
        <f>'OAP17'!L8</f>
        <v>1</v>
      </c>
      <c r="S17" s="312"/>
      <c r="T17" s="65">
        <f>'OAP17'!M8</f>
        <v>0</v>
      </c>
      <c r="U17" s="14" t="s">
        <v>144</v>
      </c>
      <c r="V17" s="14" t="s">
        <v>531</v>
      </c>
      <c r="W17" s="14"/>
      <c r="X17" s="8"/>
    </row>
    <row r="18" spans="1:24" ht="65.25" customHeight="1">
      <c r="A18" s="14" t="s">
        <v>6</v>
      </c>
      <c r="B18" s="14" t="str">
        <f>DISS07!A4</f>
        <v>FI17</v>
      </c>
      <c r="C18" s="14" t="str">
        <f>DISS07!B4</f>
        <v>Número i Tipologia de Programes formatius Implementats respecte als presentats</v>
      </c>
      <c r="D18" s="14" t="str">
        <f>DISS07!C4</f>
        <v>CETT</v>
      </c>
      <c r="E18" s="14" t="str">
        <f>DISS07!D4</f>
        <v>%</v>
      </c>
      <c r="F18" s="14" t="str">
        <f>DISS07!E4</f>
        <v>Anual</v>
      </c>
      <c r="G18" s="14">
        <f>DISS07!F4</f>
        <v>1</v>
      </c>
      <c r="H18" s="14" t="str">
        <f>DISS07!G4</f>
        <v>75-99%</v>
      </c>
      <c r="I18" s="14" t="str">
        <f>DISS07!H4</f>
        <v>&lt;75%</v>
      </c>
      <c r="J18" s="67" t="s">
        <v>530</v>
      </c>
      <c r="K18" s="88" t="s">
        <v>530</v>
      </c>
      <c r="L18" s="313">
        <f>DISS07!I4</f>
        <v>0.38</v>
      </c>
      <c r="M18" s="314"/>
      <c r="N18" s="315"/>
      <c r="O18" s="313">
        <f>DISS07!J4</f>
        <v>1</v>
      </c>
      <c r="P18" s="314"/>
      <c r="Q18" s="315"/>
      <c r="R18" s="313">
        <f>DISS07!K4</f>
        <v>0.85</v>
      </c>
      <c r="S18" s="314"/>
      <c r="T18" s="315"/>
      <c r="U18" s="14" t="s">
        <v>38</v>
      </c>
      <c r="V18" s="14" t="s">
        <v>531</v>
      </c>
      <c r="W18" s="14"/>
      <c r="X18" s="8"/>
    </row>
    <row r="19" spans="1:24" ht="65.25" customHeight="1">
      <c r="A19" s="14" t="s">
        <v>4</v>
      </c>
      <c r="B19" s="14" t="str">
        <f>DEAP13!A4</f>
        <v>FI18</v>
      </c>
      <c r="C19" s="14" t="str">
        <f>DEAP13!B4</f>
        <v xml:space="preserve">Satisfacció dels estudiants amb l'Activitat Docent </v>
      </c>
      <c r="D19" s="14" t="str">
        <f>DEAP13!C4</f>
        <v>Graus</v>
      </c>
      <c r="E19" s="14" t="str">
        <f>DEAP13!D4</f>
        <v>Num.</v>
      </c>
      <c r="F19" s="14" t="str">
        <f>DEAP13!E4</f>
        <v>Anual</v>
      </c>
      <c r="G19" s="14" t="str">
        <f>DEAP13!F4</f>
        <v>&gt;7</v>
      </c>
      <c r="H19" s="14" t="str">
        <f>DEAP13!G4</f>
        <v>6-7</v>
      </c>
      <c r="I19" s="14" t="str">
        <f>DEAP13!H4</f>
        <v>&lt;6</v>
      </c>
      <c r="J19" s="67" t="s">
        <v>530</v>
      </c>
      <c r="K19" s="88" t="s">
        <v>530</v>
      </c>
      <c r="L19" s="293">
        <f>DEAP13!I4</f>
        <v>8.0299999999999994</v>
      </c>
      <c r="M19" s="294"/>
      <c r="N19" s="295"/>
      <c r="O19" s="293">
        <f>DEAP13!J4</f>
        <v>8.3000000000000007</v>
      </c>
      <c r="P19" s="294"/>
      <c r="Q19" s="295"/>
      <c r="R19" s="293">
        <f>DEAP13!K4</f>
        <v>8.1300000000000008</v>
      </c>
      <c r="S19" s="294"/>
      <c r="T19" s="295"/>
      <c r="U19" s="14" t="s">
        <v>38</v>
      </c>
      <c r="V19" s="14" t="s">
        <v>532</v>
      </c>
      <c r="W19" s="14"/>
      <c r="X19" s="8"/>
    </row>
    <row r="20" spans="1:24" ht="65.25" customHeight="1">
      <c r="A20" s="14" t="s">
        <v>4</v>
      </c>
      <c r="B20" s="14" t="str">
        <f>DEAP13!A5</f>
        <v>FI18</v>
      </c>
      <c r="C20" s="14" t="str">
        <f>DEAP13!B5</f>
        <v xml:space="preserve">Satisfacció dels estudiants amb l'Activitat Docent </v>
      </c>
      <c r="D20" s="14" t="str">
        <f>DEAP13!C5</f>
        <v>Cicles</v>
      </c>
      <c r="E20" s="14" t="str">
        <f>DEAP13!D5</f>
        <v>Num.</v>
      </c>
      <c r="F20" s="14" t="str">
        <f>DEAP13!E5</f>
        <v>Anual</v>
      </c>
      <c r="G20" s="14" t="str">
        <f>DEAP13!F5</f>
        <v>&gt;7</v>
      </c>
      <c r="H20" s="14" t="str">
        <f>DEAP13!G5</f>
        <v>6-7</v>
      </c>
      <c r="I20" s="14" t="str">
        <f>DEAP13!H5</f>
        <v>&lt;6</v>
      </c>
      <c r="J20" s="67" t="s">
        <v>530</v>
      </c>
      <c r="K20" s="88" t="s">
        <v>530</v>
      </c>
      <c r="L20" s="293">
        <f>DEAP13!I5</f>
        <v>8.5500000000000007</v>
      </c>
      <c r="M20" s="294"/>
      <c r="N20" s="295"/>
      <c r="O20" s="293">
        <f>DEAP13!J5</f>
        <v>8.27</v>
      </c>
      <c r="P20" s="294"/>
      <c r="Q20" s="295"/>
      <c r="R20" s="293">
        <f>DEAP13!K5</f>
        <v>8.15</v>
      </c>
      <c r="S20" s="294"/>
      <c r="T20" s="295"/>
      <c r="U20" s="14" t="s">
        <v>38</v>
      </c>
      <c r="V20" s="14" t="s">
        <v>532</v>
      </c>
      <c r="W20" s="14"/>
      <c r="X20" s="8"/>
    </row>
    <row r="21" spans="1:24" ht="65.25" customHeight="1">
      <c r="A21" s="14" t="s">
        <v>4</v>
      </c>
      <c r="B21" s="14" t="str">
        <f>DEAP13!A6</f>
        <v>FI18</v>
      </c>
      <c r="C21" s="14" t="str">
        <f>DEAP13!B6</f>
        <v xml:space="preserve">Satisfacció dels estudiants amb l'Activitat Docent </v>
      </c>
      <c r="D21" s="14" t="str">
        <f>DEAP13!C6</f>
        <v>Màsters</v>
      </c>
      <c r="E21" s="14" t="str">
        <f>DEAP13!D6</f>
        <v>Num.</v>
      </c>
      <c r="F21" s="14" t="str">
        <f>DEAP13!E6</f>
        <v>Anual</v>
      </c>
      <c r="G21" s="14" t="str">
        <f>DEAP13!F6</f>
        <v>&gt;7</v>
      </c>
      <c r="H21" s="14" t="str">
        <f>DEAP13!G6</f>
        <v>6-7</v>
      </c>
      <c r="I21" s="14" t="str">
        <f>DEAP13!H6</f>
        <v>&lt;6</v>
      </c>
      <c r="J21" s="67" t="s">
        <v>530</v>
      </c>
      <c r="K21" s="88" t="s">
        <v>530</v>
      </c>
      <c r="L21" s="293">
        <f>DEAP13!I6</f>
        <v>8.7200000000000006</v>
      </c>
      <c r="M21" s="294"/>
      <c r="N21" s="295"/>
      <c r="O21" s="293">
        <f>DEAP13!J6</f>
        <v>8.33</v>
      </c>
      <c r="P21" s="294"/>
      <c r="Q21" s="295"/>
      <c r="R21" s="293">
        <f>DEAP13!K6</f>
        <v>8.9600000000000009</v>
      </c>
      <c r="S21" s="294"/>
      <c r="T21" s="295"/>
      <c r="U21" s="14" t="s">
        <v>38</v>
      </c>
      <c r="V21" s="14" t="s">
        <v>532</v>
      </c>
      <c r="W21" s="14"/>
      <c r="X21" s="8"/>
    </row>
    <row r="22" spans="1:24" ht="65.25" customHeight="1">
      <c r="A22" s="14" t="s">
        <v>4</v>
      </c>
      <c r="B22" s="14" t="str">
        <f>DEAP13!A7</f>
        <v>FI18</v>
      </c>
      <c r="C22" s="14" t="str">
        <f>DEAP13!B7</f>
        <v xml:space="preserve">Satisfacció dels estudiants amb l'Activitat Docent </v>
      </c>
      <c r="D22" s="14" t="str">
        <f>DEAP13!C7</f>
        <v>Postgraus</v>
      </c>
      <c r="E22" s="14" t="str">
        <f>DEAP13!D7</f>
        <v>Num.</v>
      </c>
      <c r="F22" s="14" t="str">
        <f>DEAP13!E7</f>
        <v>Anual</v>
      </c>
      <c r="G22" s="14" t="str">
        <f>DEAP13!F7</f>
        <v>&gt;7</v>
      </c>
      <c r="H22" s="14" t="str">
        <f>DEAP13!G7</f>
        <v>6-7</v>
      </c>
      <c r="I22" s="14" t="str">
        <f>DEAP13!H7</f>
        <v>&lt;6</v>
      </c>
      <c r="J22" s="67" t="s">
        <v>530</v>
      </c>
      <c r="K22" s="88" t="s">
        <v>530</v>
      </c>
      <c r="L22" s="293">
        <f>DEAP13!I7</f>
        <v>8.5299999999999994</v>
      </c>
      <c r="M22" s="294"/>
      <c r="N22" s="295"/>
      <c r="O22" s="293">
        <f>DEAP13!J7</f>
        <v>8.8000000000000007</v>
      </c>
      <c r="P22" s="294"/>
      <c r="Q22" s="295"/>
      <c r="R22" s="293">
        <f>DEAP13!K7</f>
        <v>8.99</v>
      </c>
      <c r="S22" s="294"/>
      <c r="T22" s="295"/>
      <c r="U22" s="14" t="s">
        <v>38</v>
      </c>
      <c r="V22" s="14" t="s">
        <v>532</v>
      </c>
      <c r="W22" s="14"/>
      <c r="X22" s="8"/>
    </row>
    <row r="23" spans="1:24" ht="65.25" customHeight="1">
      <c r="A23" s="14" t="s">
        <v>15</v>
      </c>
      <c r="B23" s="14" t="str">
        <f>PLAN09!A4</f>
        <v>FI19</v>
      </c>
      <c r="C23" s="14" t="str">
        <f>PLAN09!B4</f>
        <v>Hores de docència no impartida</v>
      </c>
      <c r="D23" s="14" t="str">
        <f>PLAN09!C4</f>
        <v>Graus</v>
      </c>
      <c r="E23" s="14" t="str">
        <f>PLAN09!D4</f>
        <v>Num.</v>
      </c>
      <c r="F23" s="14" t="str">
        <f>PLAN09!E4</f>
        <v>Trimestral</v>
      </c>
      <c r="G23" s="14" t="str">
        <f>PLAN09!F4</f>
        <v xml:space="preserve">&lt;0,75% </v>
      </c>
      <c r="H23" s="14" t="str">
        <f>PLAN09!G4</f>
        <v xml:space="preserve">0,75-1,25% </v>
      </c>
      <c r="I23" s="14" t="str">
        <f>PLAN09!H4</f>
        <v xml:space="preserve">&gt;1,25% </v>
      </c>
      <c r="J23" s="67" t="s">
        <v>530</v>
      </c>
      <c r="K23" s="88" t="s">
        <v>530</v>
      </c>
      <c r="L23" s="67">
        <f>PLAN09!I4</f>
        <v>2E-3</v>
      </c>
      <c r="M23" s="67">
        <f>PLAN09!J4</f>
        <v>3.8E-3</v>
      </c>
      <c r="N23" s="67">
        <f>PLAN09!K4</f>
        <v>4.0000000000000001E-3</v>
      </c>
      <c r="O23" s="67">
        <f>PLAN09!L4</f>
        <v>2E-3</v>
      </c>
      <c r="P23" s="67">
        <f>PLAN09!M4</f>
        <v>3.3999999999999998E-3</v>
      </c>
      <c r="Q23" s="67">
        <f>PLAN09!N4</f>
        <v>3.8999999999999998E-3</v>
      </c>
      <c r="R23" s="67">
        <f>PLAN09!O4</f>
        <v>3.0000000000000001E-3</v>
      </c>
      <c r="S23" s="67">
        <f>PLAN09!P4</f>
        <v>4.1000000000000003E-3</v>
      </c>
      <c r="T23" s="67">
        <f>PLAN09!Q4</f>
        <v>5.0000000000000001E-3</v>
      </c>
      <c r="U23" s="14" t="s">
        <v>536</v>
      </c>
      <c r="V23" s="14" t="s">
        <v>537</v>
      </c>
      <c r="W23" s="14"/>
      <c r="X23" s="8"/>
    </row>
    <row r="24" spans="1:24" ht="65.25" customHeight="1">
      <c r="A24" s="14" t="s">
        <v>15</v>
      </c>
      <c r="B24" s="14" t="str">
        <f>PLAN09!A5</f>
        <v>FI19</v>
      </c>
      <c r="C24" s="14" t="str">
        <f>PLAN09!B5</f>
        <v>Hores de docència no impartida</v>
      </c>
      <c r="D24" s="14" t="str">
        <f>PLAN09!C5</f>
        <v>Cicles</v>
      </c>
      <c r="E24" s="14" t="str">
        <f>PLAN09!D5</f>
        <v>%</v>
      </c>
      <c r="F24" s="14" t="str">
        <f>PLAN09!E5</f>
        <v>Trimestral</v>
      </c>
      <c r="G24" s="14" t="str">
        <f>PLAN09!F5</f>
        <v xml:space="preserve">&lt;0,75% </v>
      </c>
      <c r="H24" s="14" t="str">
        <f>PLAN09!G5</f>
        <v xml:space="preserve">0,75-1,25% </v>
      </c>
      <c r="I24" s="14" t="str">
        <f>PLAN09!H5</f>
        <v xml:space="preserve">&gt;1,25% </v>
      </c>
      <c r="J24" s="67" t="s">
        <v>530</v>
      </c>
      <c r="K24" s="88" t="s">
        <v>530</v>
      </c>
      <c r="L24" s="67">
        <f>PLAN09!I5</f>
        <v>2.7000000000000001E-3</v>
      </c>
      <c r="M24" s="67">
        <f>PLAN09!J5</f>
        <v>2.3999999999999998E-3</v>
      </c>
      <c r="N24" s="67">
        <f>PLAN09!K5</f>
        <v>5.3E-3</v>
      </c>
      <c r="O24" s="67">
        <f>PLAN09!L5</f>
        <v>2.5000000000000001E-3</v>
      </c>
      <c r="P24" s="67">
        <f>PLAN09!M5</f>
        <v>6.3E-3</v>
      </c>
      <c r="Q24" s="67">
        <f>PLAN09!N5</f>
        <v>6.7000000000000002E-3</v>
      </c>
      <c r="R24" s="67">
        <f>PLAN09!O5</f>
        <v>3.2000000000000002E-3</v>
      </c>
      <c r="S24" s="67">
        <f>PLAN09!P5</f>
        <v>7.7999999999999996E-3</v>
      </c>
      <c r="T24" s="67">
        <f>PLAN09!Q5</f>
        <v>7.4000000000000003E-3</v>
      </c>
      <c r="U24" s="14" t="s">
        <v>536</v>
      </c>
      <c r="V24" s="14" t="s">
        <v>538</v>
      </c>
      <c r="W24" s="14"/>
      <c r="X24" s="8"/>
    </row>
    <row r="25" spans="1:24" ht="65.25" customHeight="1">
      <c r="A25" s="14" t="s">
        <v>19</v>
      </c>
      <c r="B25" s="14" t="str">
        <f>SREST27!A4</f>
        <v>FI20</v>
      </c>
      <c r="C25" s="14" t="str">
        <f>SREST27!B4</f>
        <v>Seguretat alimentària</v>
      </c>
      <c r="D25" s="14" t="str">
        <f>SREST27!C4</f>
        <v>CETT</v>
      </c>
      <c r="E25" s="14" t="str">
        <f>SREST27!D4</f>
        <v>Núm</v>
      </c>
      <c r="F25" s="14" t="str">
        <f>SREST27!E4</f>
        <v>Semestral</v>
      </c>
      <c r="G25" s="14" t="str">
        <f>SREST27!F4</f>
        <v>≤5</v>
      </c>
      <c r="H25" s="14" t="str">
        <f>SREST27!G4</f>
        <v>6-10</v>
      </c>
      <c r="I25" s="14" t="str">
        <f>SREST27!H4</f>
        <v>&gt;10</v>
      </c>
      <c r="J25" s="67" t="s">
        <v>530</v>
      </c>
      <c r="K25" s="88" t="s">
        <v>530</v>
      </c>
      <c r="L25" s="305"/>
      <c r="M25" s="306"/>
      <c r="N25" s="141">
        <v>9.5</v>
      </c>
      <c r="O25" s="316">
        <f>SREST27!K4</f>
        <v>3</v>
      </c>
      <c r="P25" s="317"/>
      <c r="Q25" s="65">
        <f>SREST27!M4</f>
        <v>2</v>
      </c>
      <c r="R25" s="316">
        <f>SREST27!N4</f>
        <v>6</v>
      </c>
      <c r="S25" s="317"/>
      <c r="T25" s="65">
        <f>SREST27!P4</f>
        <v>15</v>
      </c>
      <c r="U25" s="4" t="s">
        <v>166</v>
      </c>
      <c r="V25" s="4" t="s">
        <v>43</v>
      </c>
      <c r="X25" s="8"/>
    </row>
    <row r="26" spans="1:24" ht="65.25" customHeight="1">
      <c r="A26" s="14" t="s">
        <v>20</v>
      </c>
      <c r="B26" s="14" t="str">
        <f>STIC20!A8</f>
        <v>FI21</v>
      </c>
      <c r="C26" s="14" t="str">
        <f>STIC20!B8</f>
        <v>Resultat Auditories de Seguretat</v>
      </c>
      <c r="D26" s="14" t="str">
        <f>STIC20!C8</f>
        <v>CETT</v>
      </c>
      <c r="E26" s="14" t="str">
        <f>STIC20!D8</f>
        <v>Num.</v>
      </c>
      <c r="F26" s="14" t="str">
        <f>STIC20!E8</f>
        <v>Bianual</v>
      </c>
      <c r="G26" s="14" t="str">
        <f>STIC20!F8</f>
        <v>&lt;5</v>
      </c>
      <c r="H26" s="14" t="str">
        <f>STIC20!G8</f>
        <v>5-10</v>
      </c>
      <c r="I26" s="14" t="str">
        <f>STIC20!H8</f>
        <v>&gt;10</v>
      </c>
      <c r="J26" s="67" t="s">
        <v>530</v>
      </c>
      <c r="K26" s="88" t="s">
        <v>530</v>
      </c>
      <c r="L26" s="293">
        <f>STIC20!I8</f>
        <v>6</v>
      </c>
      <c r="M26" s="294"/>
      <c r="N26" s="295"/>
      <c r="O26" s="307">
        <f>STIC20!J8</f>
        <v>6</v>
      </c>
      <c r="P26" s="308"/>
      <c r="Q26" s="309"/>
      <c r="R26" s="293">
        <f>STIC20!K8</f>
        <v>0</v>
      </c>
      <c r="S26" s="294"/>
      <c r="T26" s="295"/>
      <c r="U26" s="4" t="s">
        <v>47</v>
      </c>
      <c r="V26" s="4" t="s">
        <v>539</v>
      </c>
      <c r="W26" s="118"/>
      <c r="X26" s="8"/>
    </row>
    <row r="27" spans="1:24" ht="65.25" customHeight="1">
      <c r="A27" s="14" t="s">
        <v>11</v>
      </c>
      <c r="B27" s="14" t="str">
        <f>GREC25!A5</f>
        <v>FI22</v>
      </c>
      <c r="C27" s="14" t="str">
        <f>GREC25!B5</f>
        <v xml:space="preserve">% de Incidències per proveïdors </v>
      </c>
      <c r="D27" s="14" t="str">
        <f>GREC25!C5</f>
        <v>CETT</v>
      </c>
      <c r="E27" s="14" t="str">
        <f>GREC25!D5</f>
        <v>%</v>
      </c>
      <c r="F27" s="14" t="str">
        <f>GREC25!E5</f>
        <v>Anual</v>
      </c>
      <c r="G27" s="14" t="str">
        <f>GREC25!F5</f>
        <v>&lt;5%</v>
      </c>
      <c r="H27" s="14" t="str">
        <f>GREC25!G5</f>
        <v>5-15%</v>
      </c>
      <c r="I27" s="14" t="str">
        <f>GREC25!H5</f>
        <v>&gt;15%</v>
      </c>
      <c r="J27" s="67" t="s">
        <v>530</v>
      </c>
      <c r="K27" s="88" t="s">
        <v>530</v>
      </c>
      <c r="L27" s="290">
        <f>GREC25!I5</f>
        <v>2.69E-2</v>
      </c>
      <c r="M27" s="291"/>
      <c r="N27" s="292"/>
      <c r="O27" s="290">
        <f>GREC25!J5</f>
        <v>0</v>
      </c>
      <c r="P27" s="291"/>
      <c r="Q27" s="292"/>
      <c r="R27" s="290">
        <f>GREC25!M5</f>
        <v>4.0599999999999997E-2</v>
      </c>
      <c r="S27" s="291"/>
      <c r="T27" s="292"/>
      <c r="U27" s="14" t="s">
        <v>540</v>
      </c>
      <c r="V27" s="14" t="s">
        <v>531</v>
      </c>
      <c r="W27" s="14"/>
      <c r="X27" s="8"/>
    </row>
    <row r="28" spans="1:24" ht="65.25" customHeight="1">
      <c r="A28" s="14" t="s">
        <v>11</v>
      </c>
      <c r="B28" s="14" t="str">
        <f>GREC25!A6</f>
        <v>FI23</v>
      </c>
      <c r="C28" s="14" t="str">
        <f>GREC25!B6</f>
        <v>Grau de correspondència entre núm proveïdors nous homolgats vs comunicació dels criteris d'avaluació de proveïdors</v>
      </c>
      <c r="D28" s="14" t="str">
        <f>GREC25!C6</f>
        <v>CETT</v>
      </c>
      <c r="E28" s="14" t="str">
        <f>GREC25!D6</f>
        <v>Núm</v>
      </c>
      <c r="F28" s="14" t="str">
        <f>GREC25!E6</f>
        <v>Trimestral</v>
      </c>
      <c r="G28" s="14">
        <f>GREC25!F6</f>
        <v>1</v>
      </c>
      <c r="H28" s="14" t="str">
        <f>GREC25!G6</f>
        <v>-</v>
      </c>
      <c r="I28" s="14" t="str">
        <f>GREC25!H6</f>
        <v>≠1</v>
      </c>
      <c r="J28" s="67" t="s">
        <v>530</v>
      </c>
      <c r="K28" s="88" t="s">
        <v>530</v>
      </c>
      <c r="L28" s="72"/>
      <c r="M28" s="72"/>
      <c r="N28" s="72" t="str">
        <f>GREC25!I6</f>
        <v>nd</v>
      </c>
      <c r="O28" s="72">
        <f>GREC25!J6</f>
        <v>1.5</v>
      </c>
      <c r="P28" s="72">
        <f>GREC25!K6</f>
        <v>1</v>
      </c>
      <c r="Q28" s="72">
        <f>GREC25!L6</f>
        <v>1</v>
      </c>
      <c r="R28" s="72">
        <f>GREC25!M6</f>
        <v>1</v>
      </c>
      <c r="S28" s="72">
        <f>GREC25!N6</f>
        <v>1</v>
      </c>
      <c r="T28" s="72">
        <f>GREC25!O6</f>
        <v>1</v>
      </c>
      <c r="U28" s="14" t="s">
        <v>540</v>
      </c>
      <c r="V28" s="14" t="s">
        <v>531</v>
      </c>
      <c r="W28" s="14"/>
      <c r="X28" s="8"/>
    </row>
    <row r="29" spans="1:24" ht="65.25" customHeight="1">
      <c r="A29" s="4" t="s">
        <v>139</v>
      </c>
      <c r="B29" s="14" t="str">
        <f>'OAP17'!A9</f>
        <v>FI24</v>
      </c>
      <c r="C29" s="14" t="str">
        <f>'OAP17'!B9</f>
        <v>Grau d'ús de les tutories per part del alumnat</v>
      </c>
      <c r="D29" s="14" t="str">
        <f>'OAP17'!C9</f>
        <v>Graus</v>
      </c>
      <c r="E29" s="14" t="str">
        <f>'OAP17'!D9</f>
        <v>%</v>
      </c>
      <c r="F29" s="14" t="str">
        <f>'OAP17'!E9</f>
        <v>Semestral</v>
      </c>
      <c r="G29" s="14" t="str">
        <f>'OAP17'!F9</f>
        <v>&gt;50%</v>
      </c>
      <c r="H29" s="14" t="str">
        <f>'OAP17'!G9</f>
        <v>30-50%</v>
      </c>
      <c r="I29" s="14" t="str">
        <f>'OAP17'!H9</f>
        <v>&lt;30%</v>
      </c>
      <c r="J29" s="67" t="s">
        <v>530</v>
      </c>
      <c r="K29" s="88" t="s">
        <v>530</v>
      </c>
      <c r="L29" s="305"/>
      <c r="M29" s="306"/>
      <c r="N29" s="62" t="str">
        <f>'OAP17'!I9</f>
        <v>nd</v>
      </c>
      <c r="O29" s="310">
        <f>'OAP17'!J9</f>
        <v>7.0599999999999996E-2</v>
      </c>
      <c r="P29" s="312"/>
      <c r="Q29" s="67">
        <f>'OAP17'!K9</f>
        <v>0.10730000000000001</v>
      </c>
      <c r="R29" s="310">
        <f>'OAP17'!L9</f>
        <v>0.15229999999999999</v>
      </c>
      <c r="S29" s="312"/>
      <c r="T29" s="65">
        <f>'OAP17'!M9</f>
        <v>0.1111</v>
      </c>
      <c r="U29" s="14" t="s">
        <v>144</v>
      </c>
      <c r="V29" s="14" t="s">
        <v>531</v>
      </c>
      <c r="W29" s="14"/>
      <c r="X29" s="8"/>
    </row>
    <row r="30" spans="1:24" ht="65.25" customHeight="1">
      <c r="A30" s="4" t="s">
        <v>139</v>
      </c>
      <c r="B30" s="14" t="str">
        <f>'OAP17'!A10</f>
        <v>FI24</v>
      </c>
      <c r="C30" s="14" t="str">
        <f>'OAP17'!B10</f>
        <v>Grau d'ús de les tutories per part del alumnat</v>
      </c>
      <c r="D30" s="14" t="str">
        <f>'OAP17'!C10</f>
        <v>Cicles</v>
      </c>
      <c r="E30" s="14" t="str">
        <f>'OAP17'!D10</f>
        <v>%</v>
      </c>
      <c r="F30" s="14" t="str">
        <f>'OAP17'!E10</f>
        <v>Anual</v>
      </c>
      <c r="G30" s="14" t="str">
        <f>'OAP17'!F10</f>
        <v>&gt;50%</v>
      </c>
      <c r="H30" s="14" t="str">
        <f>'OAP17'!G10</f>
        <v>30-50%</v>
      </c>
      <c r="I30" s="14" t="str">
        <f>'OAP17'!H10</f>
        <v>&lt;30%</v>
      </c>
      <c r="J30" s="67" t="s">
        <v>530</v>
      </c>
      <c r="K30" s="88" t="s">
        <v>530</v>
      </c>
      <c r="L30" s="305"/>
      <c r="M30" s="306"/>
      <c r="N30" s="62" t="str">
        <f>'OAP17'!I10</f>
        <v>nd</v>
      </c>
      <c r="O30" s="310">
        <f>'OAP17'!J10</f>
        <v>1</v>
      </c>
      <c r="P30" s="311"/>
      <c r="Q30" s="312"/>
      <c r="R30" s="310">
        <f>'OAP17'!L10</f>
        <v>100</v>
      </c>
      <c r="S30" s="311"/>
      <c r="T30" s="312"/>
      <c r="U30" s="14" t="s">
        <v>38</v>
      </c>
      <c r="V30" s="14" t="s">
        <v>532</v>
      </c>
      <c r="W30" s="14"/>
      <c r="X30" s="8"/>
    </row>
    <row r="31" spans="1:24" ht="65.25" customHeight="1">
      <c r="A31" s="4" t="s">
        <v>139</v>
      </c>
      <c r="B31" s="14" t="str">
        <f>'OAP17'!A4</f>
        <v>FI25</v>
      </c>
      <c r="C31" s="14" t="str">
        <f>'OAP17'!B4</f>
        <v xml:space="preserve">Satisfacció dels estudiants en vers l'Orientació / Coordinació Acadèmica </v>
      </c>
      <c r="D31" s="14" t="str">
        <f>'OAP17'!C4</f>
        <v>Graus</v>
      </c>
      <c r="E31" s="14" t="str">
        <f>'OAP17'!D4</f>
        <v>Num.</v>
      </c>
      <c r="F31" s="14" t="str">
        <f>'OAP17'!E4</f>
        <v>Anual</v>
      </c>
      <c r="G31" s="14" t="str">
        <f>'OAP17'!F4</f>
        <v>&gt;6</v>
      </c>
      <c r="H31" s="14" t="str">
        <f>'OAP17'!G4</f>
        <v>5-6</v>
      </c>
      <c r="I31" s="14" t="str">
        <f>'OAP17'!H4</f>
        <v>&lt;5</v>
      </c>
      <c r="J31" s="67" t="s">
        <v>530</v>
      </c>
      <c r="K31" s="88" t="s">
        <v>530</v>
      </c>
      <c r="L31" s="318">
        <f>'OAP17'!I4</f>
        <v>7.47</v>
      </c>
      <c r="M31" s="319"/>
      <c r="N31" s="320"/>
      <c r="O31" s="318">
        <f>'OAP17'!J4</f>
        <v>7.16</v>
      </c>
      <c r="P31" s="319"/>
      <c r="Q31" s="320"/>
      <c r="R31" s="318">
        <f>'OAP17'!L4</f>
        <v>7.37</v>
      </c>
      <c r="S31" s="319"/>
      <c r="T31" s="320"/>
      <c r="U31" s="14" t="s">
        <v>38</v>
      </c>
      <c r="V31" s="14" t="s">
        <v>532</v>
      </c>
      <c r="W31" s="14"/>
      <c r="X31" s="8"/>
    </row>
    <row r="32" spans="1:24" ht="65.25" customHeight="1">
      <c r="A32" s="4" t="s">
        <v>139</v>
      </c>
      <c r="B32" s="14" t="str">
        <f>'OAP17'!A5</f>
        <v>FI25</v>
      </c>
      <c r="C32" s="14" t="str">
        <f>'OAP17'!B5</f>
        <v xml:space="preserve">Satisfacció dels estudiants en vers l'Orientació / Coordinació Acadèmica </v>
      </c>
      <c r="D32" s="14" t="str">
        <f>'OAP17'!C5</f>
        <v>Cicles</v>
      </c>
      <c r="E32" s="14" t="str">
        <f>'OAP17'!D5</f>
        <v>Num.</v>
      </c>
      <c r="F32" s="14" t="str">
        <f>'OAP17'!E5</f>
        <v>Anual</v>
      </c>
      <c r="G32" s="14" t="str">
        <f>'OAP17'!F5</f>
        <v>&gt;6</v>
      </c>
      <c r="H32" s="14" t="str">
        <f>'OAP17'!G5</f>
        <v>5-6</v>
      </c>
      <c r="I32" s="14" t="str">
        <f>'OAP17'!H5</f>
        <v>&lt;5</v>
      </c>
      <c r="J32" s="67" t="s">
        <v>530</v>
      </c>
      <c r="K32" s="88" t="s">
        <v>530</v>
      </c>
      <c r="L32" s="318">
        <f>'OAP17'!I5</f>
        <v>7.7</v>
      </c>
      <c r="M32" s="319"/>
      <c r="N32" s="320"/>
      <c r="O32" s="318">
        <f>'OAP17'!J5</f>
        <v>7.11</v>
      </c>
      <c r="P32" s="319"/>
      <c r="Q32" s="320"/>
      <c r="R32" s="318">
        <f>'OAP17'!L5</f>
        <v>6.8960000000000008</v>
      </c>
      <c r="S32" s="319"/>
      <c r="T32" s="320"/>
      <c r="U32" s="14" t="s">
        <v>38</v>
      </c>
      <c r="V32" s="14" t="s">
        <v>532</v>
      </c>
      <c r="W32" s="14"/>
      <c r="X32" s="8"/>
    </row>
    <row r="33" spans="1:24" ht="65.25" customHeight="1">
      <c r="A33" s="4" t="s">
        <v>139</v>
      </c>
      <c r="B33" s="14" t="str">
        <f>'OAP17'!A6</f>
        <v>FI25</v>
      </c>
      <c r="C33" s="14" t="str">
        <f>'OAP17'!B6</f>
        <v xml:space="preserve">Satisfacció dels estudiants en vers l'Orientació / Coordinació Acadèmica </v>
      </c>
      <c r="D33" s="14" t="str">
        <f>'OAP17'!C6</f>
        <v>Màsters</v>
      </c>
      <c r="E33" s="14" t="str">
        <f>'OAP17'!D6</f>
        <v>Num.</v>
      </c>
      <c r="F33" s="14" t="str">
        <f>'OAP17'!E6</f>
        <v>Anual</v>
      </c>
      <c r="G33" s="14" t="str">
        <f>'OAP17'!F6</f>
        <v>&gt;6</v>
      </c>
      <c r="H33" s="14" t="str">
        <f>'OAP17'!G6</f>
        <v>5-6</v>
      </c>
      <c r="I33" s="14" t="str">
        <f>'OAP17'!H6</f>
        <v>&lt;5</v>
      </c>
      <c r="J33" s="67" t="s">
        <v>530</v>
      </c>
      <c r="K33" s="88" t="s">
        <v>530</v>
      </c>
      <c r="L33" s="318">
        <f>'OAP17'!I6</f>
        <v>8.41</v>
      </c>
      <c r="M33" s="319"/>
      <c r="N33" s="320"/>
      <c r="O33" s="318">
        <f>'OAP17'!J6</f>
        <v>7.49</v>
      </c>
      <c r="P33" s="319"/>
      <c r="Q33" s="320"/>
      <c r="R33" s="318">
        <f>'OAP17'!L6</f>
        <v>6.9725000000000001</v>
      </c>
      <c r="S33" s="319"/>
      <c r="T33" s="320"/>
      <c r="U33" s="14" t="s">
        <v>38</v>
      </c>
      <c r="V33" s="14" t="s">
        <v>532</v>
      </c>
      <c r="W33" s="14"/>
      <c r="X33" s="8"/>
    </row>
    <row r="34" spans="1:24" ht="65.25" customHeight="1">
      <c r="A34" s="4" t="s">
        <v>139</v>
      </c>
      <c r="B34" s="14" t="str">
        <f>'OAP17'!A7</f>
        <v>FI25</v>
      </c>
      <c r="C34" s="14" t="str">
        <f>'OAP17'!B7</f>
        <v xml:space="preserve">Satisfacció dels estudiants en vers l'Orientació / Coordinació Acadèmica </v>
      </c>
      <c r="D34" s="14" t="str">
        <f>'OAP17'!C7</f>
        <v>Postgraus</v>
      </c>
      <c r="E34" s="14" t="str">
        <f>'OAP17'!D7</f>
        <v>Num.</v>
      </c>
      <c r="F34" s="14" t="str">
        <f>'OAP17'!E7</f>
        <v>Anual</v>
      </c>
      <c r="G34" s="14" t="str">
        <f>'OAP17'!F7</f>
        <v>&gt;6</v>
      </c>
      <c r="H34" s="14" t="str">
        <f>'OAP17'!G7</f>
        <v>5-6</v>
      </c>
      <c r="I34" s="14" t="str">
        <f>'OAP17'!H7</f>
        <v>&lt;5</v>
      </c>
      <c r="J34" s="67" t="s">
        <v>530</v>
      </c>
      <c r="K34" s="88" t="s">
        <v>530</v>
      </c>
      <c r="L34" s="318">
        <f>'OAP17'!I7</f>
        <v>8.35</v>
      </c>
      <c r="M34" s="319"/>
      <c r="N34" s="320"/>
      <c r="O34" s="318">
        <f>'OAP17'!J7</f>
        <v>6.56</v>
      </c>
      <c r="P34" s="319"/>
      <c r="Q34" s="320"/>
      <c r="R34" s="318">
        <f>'OAP17'!L7</f>
        <v>8.416363636363636</v>
      </c>
      <c r="S34" s="319"/>
      <c r="T34" s="320"/>
      <c r="U34" s="14" t="s">
        <v>38</v>
      </c>
      <c r="V34" s="14" t="s">
        <v>532</v>
      </c>
      <c r="W34" s="14"/>
      <c r="X34" s="8"/>
    </row>
    <row r="35" spans="1:24" ht="65.25" customHeight="1">
      <c r="A35" s="4" t="s">
        <v>139</v>
      </c>
      <c r="B35" s="14" t="str">
        <f>'OAP17'!A17</f>
        <v>FI26</v>
      </c>
      <c r="C35" s="14" t="str">
        <f>'OAP17'!B17</f>
        <v>Nº de convenis de pràctiques donats de baixa per desajust en les expectatives dels alumnes</v>
      </c>
      <c r="D35" s="14" t="str">
        <f>'OAP17'!C17</f>
        <v>CETT</v>
      </c>
      <c r="E35" s="14" t="str">
        <f>'OAP17'!D17</f>
        <v>Num.</v>
      </c>
      <c r="F35" s="14" t="str">
        <f>'OAP17'!E17</f>
        <v>Anual</v>
      </c>
      <c r="G35" s="14" t="str">
        <f>'OAP17'!F17</f>
        <v>&lt;20</v>
      </c>
      <c r="H35" s="14" t="str">
        <f>'OAP17'!G17</f>
        <v>20-30</v>
      </c>
      <c r="I35" s="14" t="str">
        <f>'OAP17'!H17</f>
        <v>&gt;30</v>
      </c>
      <c r="J35" s="67" t="s">
        <v>530</v>
      </c>
      <c r="K35" s="88" t="s">
        <v>530</v>
      </c>
      <c r="L35" s="318">
        <f>'OAP17'!I17</f>
        <v>13</v>
      </c>
      <c r="M35" s="319"/>
      <c r="N35" s="320"/>
      <c r="O35" s="318">
        <f>'OAP17'!J17</f>
        <v>4</v>
      </c>
      <c r="P35" s="319"/>
      <c r="Q35" s="320"/>
      <c r="R35" s="318">
        <f>'OAP17'!L8</f>
        <v>1</v>
      </c>
      <c r="S35" s="319"/>
      <c r="T35" s="320"/>
      <c r="U35" s="14" t="s">
        <v>195</v>
      </c>
      <c r="V35" s="14" t="s">
        <v>531</v>
      </c>
      <c r="W35" s="14"/>
      <c r="X35" s="8"/>
    </row>
    <row r="36" spans="1:24" ht="65.25" customHeight="1">
      <c r="A36" s="14" t="s">
        <v>15</v>
      </c>
      <c r="B36" s="14" t="str">
        <f>PLAN09!A6</f>
        <v>FI27</v>
      </c>
      <c r="C36" s="14" t="str">
        <f>PLAN09!B6</f>
        <v xml:space="preserve">Publicació dels Programes d'Assignatures revistats i actualitzats al Campus Virtual dels Graus de l'Escola Universitària </v>
      </c>
      <c r="D36" s="14" t="str">
        <f>PLAN09!C6</f>
        <v>Graus</v>
      </c>
      <c r="E36" s="14" t="str">
        <f>PLAN09!D6</f>
        <v>%</v>
      </c>
      <c r="F36" s="14" t="str">
        <f>PLAN09!E6</f>
        <v>Semestral</v>
      </c>
      <c r="G36" s="14">
        <f>PLAN09!F6</f>
        <v>1</v>
      </c>
      <c r="H36" s="14" t="str">
        <f>PLAN09!G6</f>
        <v>90-99%</v>
      </c>
      <c r="I36" s="14" t="str">
        <f>PLAN09!H6</f>
        <v>&lt;90%</v>
      </c>
      <c r="J36" s="67" t="s">
        <v>530</v>
      </c>
      <c r="K36" s="88" t="s">
        <v>530</v>
      </c>
      <c r="L36" s="305"/>
      <c r="M36" s="306"/>
      <c r="N36" s="65">
        <f>PLAN09!I6</f>
        <v>0.80830000000000002</v>
      </c>
      <c r="O36" s="324">
        <f>PLAN09!L6</f>
        <v>0.98619999999999997</v>
      </c>
      <c r="P36" s="325"/>
      <c r="Q36" s="129">
        <f>PLAN09!N6</f>
        <v>1</v>
      </c>
      <c r="R36" s="324">
        <f>PLAN09!O6</f>
        <v>1</v>
      </c>
      <c r="S36" s="325"/>
      <c r="T36" s="129">
        <f>PLAN09!Q6</f>
        <v>1</v>
      </c>
      <c r="U36" s="14" t="s">
        <v>199</v>
      </c>
      <c r="V36" s="14" t="s">
        <v>531</v>
      </c>
      <c r="W36" s="14"/>
      <c r="X36" s="8"/>
    </row>
    <row r="37" spans="1:24" ht="65.25" customHeight="1">
      <c r="A37" s="14" t="s">
        <v>15</v>
      </c>
      <c r="B37" s="14" t="str">
        <f>PLAN09!A7</f>
        <v>FI27</v>
      </c>
      <c r="C37" s="14" t="str">
        <f>PLAN09!B7</f>
        <v xml:space="preserve">Publicació dels Programes d'Assignatures revistats i actualitzats al Campus Virtual dels Graus de l'Escola Universitària </v>
      </c>
      <c r="D37" s="14" t="str">
        <f>PLAN09!C7</f>
        <v>Màsters</v>
      </c>
      <c r="E37" s="14" t="str">
        <f>PLAN09!D7</f>
        <v>%</v>
      </c>
      <c r="F37" s="14" t="str">
        <f>PLAN09!E7</f>
        <v>Semestral</v>
      </c>
      <c r="G37" s="14">
        <f>PLAN09!F7</f>
        <v>1</v>
      </c>
      <c r="H37" s="14" t="str">
        <f>PLAN09!G7</f>
        <v>90-99%</v>
      </c>
      <c r="I37" s="14" t="str">
        <f>PLAN09!H7</f>
        <v>&lt;90%</v>
      </c>
      <c r="J37" s="67" t="s">
        <v>530</v>
      </c>
      <c r="K37" s="88" t="s">
        <v>530</v>
      </c>
      <c r="L37" s="305"/>
      <c r="M37" s="306"/>
      <c r="N37" s="62">
        <f>PLAN09!I7</f>
        <v>0.38</v>
      </c>
      <c r="O37" s="302">
        <f>PLAN09!L7</f>
        <v>0.92600000000000005</v>
      </c>
      <c r="P37" s="304"/>
      <c r="Q37" s="64">
        <f>PLAN09!N7</f>
        <v>0.91669999999999996</v>
      </c>
      <c r="R37" s="302">
        <f>PLAN09!O7</f>
        <v>1</v>
      </c>
      <c r="S37" s="304"/>
      <c r="T37" s="64">
        <f>PLAN09!Q7</f>
        <v>1</v>
      </c>
      <c r="U37" s="14" t="s">
        <v>199</v>
      </c>
      <c r="V37" s="14" t="s">
        <v>531</v>
      </c>
      <c r="W37" s="14"/>
      <c r="X37" s="8"/>
    </row>
    <row r="38" spans="1:24" ht="65.25" customHeight="1">
      <c r="A38" s="14" t="s">
        <v>12</v>
      </c>
      <c r="B38" s="14" t="e">
        <f>'INT04'!#REF!</f>
        <v>#REF!</v>
      </c>
      <c r="C38" s="14" t="e">
        <f>'INT04'!#REF!</f>
        <v>#REF!</v>
      </c>
      <c r="D38" s="14" t="e">
        <f>'INT04'!#REF!</f>
        <v>#REF!</v>
      </c>
      <c r="E38" s="14" t="e">
        <f>'INT04'!#REF!</f>
        <v>#REF!</v>
      </c>
      <c r="F38" s="14" t="e">
        <f>'INT04'!#REF!</f>
        <v>#REF!</v>
      </c>
      <c r="G38" s="14" t="e">
        <f>'INT04'!#REF!</f>
        <v>#REF!</v>
      </c>
      <c r="H38" s="14" t="e">
        <f>'INT04'!#REF!</f>
        <v>#REF!</v>
      </c>
      <c r="I38" s="14" t="e">
        <f>'INT04'!#REF!</f>
        <v>#REF!</v>
      </c>
      <c r="J38" s="67" t="s">
        <v>530</v>
      </c>
      <c r="K38" s="88" t="s">
        <v>530</v>
      </c>
      <c r="L38" s="321" t="e">
        <f>'INT04'!#REF!</f>
        <v>#REF!</v>
      </c>
      <c r="M38" s="322"/>
      <c r="N38" s="323"/>
      <c r="O38" s="321" t="e">
        <f>'INT04'!#REF!</f>
        <v>#REF!</v>
      </c>
      <c r="P38" s="322"/>
      <c r="Q38" s="323"/>
      <c r="R38" s="321" t="e">
        <f>'INT04'!#REF!</f>
        <v>#REF!</v>
      </c>
      <c r="S38" s="322"/>
      <c r="T38" s="323"/>
      <c r="U38" s="14" t="s">
        <v>541</v>
      </c>
      <c r="V38" s="14" t="s">
        <v>531</v>
      </c>
      <c r="W38" s="14"/>
      <c r="X38" s="8"/>
    </row>
    <row r="39" spans="1:24" ht="65.25" customHeight="1">
      <c r="A39" s="14" t="s">
        <v>4</v>
      </c>
      <c r="B39" s="14" t="str">
        <f>DEAP13!A8</f>
        <v>FI29</v>
      </c>
      <c r="C39" s="14" t="str">
        <f>DEAP13!B8</f>
        <v>Grau d'assoliment de les propostes de millora en relació a l'ensenyament</v>
      </c>
      <c r="D39" s="14" t="str">
        <f>DEAP13!C8</f>
        <v>CETT</v>
      </c>
      <c r="E39" s="14" t="str">
        <f>DEAP13!D8</f>
        <v>%</v>
      </c>
      <c r="F39" s="14" t="str">
        <f>DEAP13!E8</f>
        <v>Anual</v>
      </c>
      <c r="G39" s="14" t="str">
        <f>DEAP13!F8</f>
        <v>&gt;70%</v>
      </c>
      <c r="H39" s="14" t="str">
        <f>DEAP13!G8</f>
        <v>50-70%</v>
      </c>
      <c r="I39" s="14" t="str">
        <f>DEAP13!H8</f>
        <v>&lt;50%</v>
      </c>
      <c r="J39" s="67" t="s">
        <v>530</v>
      </c>
      <c r="K39" s="88" t="s">
        <v>530</v>
      </c>
      <c r="L39" s="302" t="str">
        <f>DEAP13!I8</f>
        <v>nd</v>
      </c>
      <c r="M39" s="303"/>
      <c r="N39" s="304"/>
      <c r="O39" s="293">
        <f>DEAP13!J8</f>
        <v>0.76200000000000001</v>
      </c>
      <c r="P39" s="295"/>
      <c r="Q39" s="135"/>
      <c r="R39" s="293" t="str">
        <f>DEAP13!K8</f>
        <v>x</v>
      </c>
      <c r="S39" s="295"/>
      <c r="T39" s="135"/>
      <c r="U39" s="14" t="s">
        <v>38</v>
      </c>
      <c r="V39" s="14" t="s">
        <v>532</v>
      </c>
      <c r="W39" s="14"/>
      <c r="X39" s="8"/>
    </row>
    <row r="40" spans="1:24" ht="65.25" customHeight="1">
      <c r="A40" s="14" t="s">
        <v>4</v>
      </c>
      <c r="B40" s="14" t="str">
        <f>DEAP13!A9</f>
        <v>FI30</v>
      </c>
      <c r="C40" s="14" t="str">
        <f>DEAP13!B9</f>
        <v>Alumnes recuperats</v>
      </c>
      <c r="D40" s="14" t="str">
        <f>DEAP13!C9</f>
        <v>Graus</v>
      </c>
      <c r="E40" s="14" t="str">
        <f>DEAP13!D9</f>
        <v>%</v>
      </c>
      <c r="F40" s="14" t="str">
        <f>DEAP13!E9</f>
        <v>Anual</v>
      </c>
      <c r="G40" s="14" t="str">
        <f>DEAP13!F9</f>
        <v>&gt;90%</v>
      </c>
      <c r="H40" s="14" t="str">
        <f>DEAP13!G9</f>
        <v>60-90%</v>
      </c>
      <c r="I40" s="14" t="str">
        <f>DEAP13!H9</f>
        <v>&lt;60%</v>
      </c>
      <c r="J40" s="67" t="s">
        <v>530</v>
      </c>
      <c r="K40" s="88" t="s">
        <v>530</v>
      </c>
      <c r="L40" s="290" t="str">
        <f>DEAP13!I9</f>
        <v>nd</v>
      </c>
      <c r="M40" s="291"/>
      <c r="N40" s="292"/>
      <c r="O40" s="290">
        <f>DEAP13!J9</f>
        <v>0</v>
      </c>
      <c r="P40" s="291"/>
      <c r="Q40" s="292"/>
      <c r="R40" s="293" t="e">
        <f>DEAP13!#REF!</f>
        <v>#REF!</v>
      </c>
      <c r="S40" s="294"/>
      <c r="T40" s="295"/>
      <c r="U40" s="14" t="s">
        <v>38</v>
      </c>
      <c r="V40" s="14" t="s">
        <v>532</v>
      </c>
      <c r="W40" s="14"/>
      <c r="X40" s="8"/>
    </row>
    <row r="41" spans="1:24" ht="65.25" customHeight="1">
      <c r="A41" s="14" t="s">
        <v>6</v>
      </c>
      <c r="B41" s="14" t="str">
        <f>DISS07!A5</f>
        <v>FI31</v>
      </c>
      <c r="C41" s="14" t="str">
        <f>DISS07!B5</f>
        <v>Percentatge d'avantprojectes presentats respecte els nous programes formatius sol·licitats</v>
      </c>
      <c r="D41" s="14" t="str">
        <f>DISS07!C5</f>
        <v>CETT</v>
      </c>
      <c r="E41" s="14" t="str">
        <f>DISS07!D5</f>
        <v>%</v>
      </c>
      <c r="F41" s="14" t="str">
        <f>DISS07!E5</f>
        <v>Anual</v>
      </c>
      <c r="G41" s="14">
        <f>DISS07!F5</f>
        <v>1</v>
      </c>
      <c r="H41" s="14" t="str">
        <f>DISS07!G5</f>
        <v>75-99%</v>
      </c>
      <c r="I41" s="14" t="str">
        <f>DISS07!H5</f>
        <v>&lt;75%</v>
      </c>
      <c r="J41" s="67" t="s">
        <v>530</v>
      </c>
      <c r="K41" s="88" t="s">
        <v>530</v>
      </c>
      <c r="L41" s="313" t="str">
        <f>DISS07!I5</f>
        <v>nd</v>
      </c>
      <c r="M41" s="314"/>
      <c r="N41" s="315"/>
      <c r="O41" s="313" t="str">
        <f>DISS07!J5</f>
        <v>nd</v>
      </c>
      <c r="P41" s="314"/>
      <c r="Q41" s="315"/>
      <c r="R41" s="313">
        <f>DISS07!K5</f>
        <v>1</v>
      </c>
      <c r="S41" s="314"/>
      <c r="T41" s="315"/>
      <c r="U41" s="14" t="s">
        <v>38</v>
      </c>
      <c r="V41" s="14" t="s">
        <v>531</v>
      </c>
      <c r="W41" s="14"/>
      <c r="X41" s="8"/>
    </row>
    <row r="42" spans="1:24" ht="65.25" customHeight="1">
      <c r="A42" s="14" t="s">
        <v>7</v>
      </c>
      <c r="B42" s="14" t="str">
        <f>GCDTC15!A5</f>
        <v>FI88</v>
      </c>
      <c r="C42" s="14" t="str">
        <f>GCDTC15!B5</f>
        <v xml:space="preserve">Compliment de la planificació estratègica de la Recerca </v>
      </c>
      <c r="D42" s="14" t="str">
        <f>GCDTC15!C5</f>
        <v>Recerca</v>
      </c>
      <c r="E42" s="14" t="str">
        <f>GCDTC15!D5</f>
        <v>&amp;</v>
      </c>
      <c r="F42" s="14" t="str">
        <f>GCDTC15!E5</f>
        <v>Anual</v>
      </c>
      <c r="G42" s="14" t="str">
        <f>GCDTC15!F5</f>
        <v>&gt;90%</v>
      </c>
      <c r="H42" s="14" t="str">
        <f>GCDTC15!G5</f>
        <v>70-90%</v>
      </c>
      <c r="I42" s="14" t="str">
        <f>GCDTC15!H5</f>
        <v>&lt;70%</v>
      </c>
      <c r="J42" s="67" t="s">
        <v>530</v>
      </c>
      <c r="K42" s="88" t="s">
        <v>530</v>
      </c>
      <c r="L42" s="302" t="str">
        <f>GCDTC15!I5</f>
        <v>nd</v>
      </c>
      <c r="M42" s="303"/>
      <c r="N42" s="304"/>
      <c r="O42" s="302" t="str">
        <f>GCDTC15!J5</f>
        <v>nd</v>
      </c>
      <c r="P42" s="303"/>
      <c r="Q42" s="304"/>
      <c r="R42" s="302" t="str">
        <f>GCDTC15!K5</f>
        <v>nd</v>
      </c>
      <c r="S42" s="303"/>
      <c r="T42" s="304"/>
      <c r="U42" s="14" t="s">
        <v>137</v>
      </c>
      <c r="V42" s="14" t="s">
        <v>531</v>
      </c>
      <c r="W42" s="14"/>
      <c r="X42" s="8"/>
    </row>
    <row r="43" spans="1:24" ht="65.25" customHeight="1">
      <c r="A43" s="14" t="s">
        <v>19</v>
      </c>
      <c r="B43" s="14" t="str">
        <f>SREST27!A6</f>
        <v>FI33</v>
      </c>
      <c r="C43" s="14" t="str">
        <f>SREST27!B6</f>
        <v>Seguiment registres de temperatura</v>
      </c>
      <c r="D43" s="14" t="str">
        <f>SREST27!C6</f>
        <v>CETT</v>
      </c>
      <c r="E43" s="14" t="str">
        <f>SREST27!D6</f>
        <v>%</v>
      </c>
      <c r="F43" s="14" t="str">
        <f>SREST27!E6</f>
        <v>Trimestral</v>
      </c>
      <c r="G43" s="14" t="str">
        <f>SREST27!F6</f>
        <v>&gt;90%</v>
      </c>
      <c r="H43" s="14" t="str">
        <f>SREST27!G6</f>
        <v>90-80%</v>
      </c>
      <c r="I43" s="14" t="str">
        <f>SREST27!H6</f>
        <v>&lt;80%</v>
      </c>
      <c r="J43" s="67" t="s">
        <v>530</v>
      </c>
      <c r="K43" s="88" t="s">
        <v>530</v>
      </c>
      <c r="L43" s="72"/>
      <c r="M43" s="72"/>
      <c r="N43" s="72" t="str">
        <f>SREST27!I6</f>
        <v>nd</v>
      </c>
      <c r="O43" s="92">
        <f>SREST27!K6</f>
        <v>0.99749373433583965</v>
      </c>
      <c r="P43" s="92">
        <f>SREST27!L6</f>
        <v>0.97872340425531912</v>
      </c>
      <c r="Q43" s="92">
        <f>SREST27!M6</f>
        <v>1</v>
      </c>
      <c r="R43" s="92">
        <f>SREST27!N6</f>
        <v>1</v>
      </c>
      <c r="S43" s="92">
        <f>SREST27!O6</f>
        <v>0.95</v>
      </c>
      <c r="T43" s="92">
        <f>SREST27!P6</f>
        <v>1</v>
      </c>
      <c r="U43" s="4" t="s">
        <v>166</v>
      </c>
      <c r="V43" s="4" t="s">
        <v>43</v>
      </c>
      <c r="X43" s="8"/>
    </row>
    <row r="44" spans="1:24" ht="65.25" customHeight="1">
      <c r="A44" s="14" t="s">
        <v>19</v>
      </c>
      <c r="B44" s="14" t="str">
        <f>SREST27!A7</f>
        <v>FI34</v>
      </c>
      <c r="C44" s="14" t="str">
        <f>SREST27!B7</f>
        <v>Seguiment registres abatidors</v>
      </c>
      <c r="D44" s="14" t="str">
        <f>SREST27!C7</f>
        <v>CETT</v>
      </c>
      <c r="E44" s="14" t="str">
        <f>SREST27!D7</f>
        <v>%</v>
      </c>
      <c r="F44" s="14" t="str">
        <f>SREST27!E7</f>
        <v>Trimestral</v>
      </c>
      <c r="G44" s="14" t="str">
        <f>SREST27!F7</f>
        <v>&gt;90%</v>
      </c>
      <c r="H44" s="14" t="str">
        <f>SREST27!G7</f>
        <v>90-80%</v>
      </c>
      <c r="I44" s="14" t="str">
        <f>SREST27!H7</f>
        <v>&lt;80%</v>
      </c>
      <c r="J44" s="67" t="s">
        <v>530</v>
      </c>
      <c r="K44" s="88" t="s">
        <v>530</v>
      </c>
      <c r="L44" s="72"/>
      <c r="M44" s="72"/>
      <c r="N44" s="72" t="str">
        <f>SREST27!I7</f>
        <v>nd</v>
      </c>
      <c r="O44" s="92">
        <f>SREST27!K7</f>
        <v>0</v>
      </c>
      <c r="P44" s="92">
        <f>SREST27!L7</f>
        <v>0.45098039215686275</v>
      </c>
      <c r="Q44" s="92">
        <f>SREST27!M7</f>
        <v>1</v>
      </c>
      <c r="R44" s="92">
        <f>SREST27!N7</f>
        <v>1</v>
      </c>
      <c r="S44" s="92">
        <f>SREST27!O7</f>
        <v>0.95</v>
      </c>
      <c r="T44" s="92">
        <f>SREST27!P7</f>
        <v>0.5</v>
      </c>
      <c r="U44" s="4" t="s">
        <v>166</v>
      </c>
      <c r="V44" s="4" t="s">
        <v>43</v>
      </c>
      <c r="X44" s="8"/>
    </row>
    <row r="45" spans="1:24" ht="65.25" customHeight="1">
      <c r="A45" s="14" t="s">
        <v>19</v>
      </c>
      <c r="B45" s="14" t="str">
        <f>SREST27!A8</f>
        <v>FI35</v>
      </c>
      <c r="C45" s="14" t="str">
        <f>SREST27!B8</f>
        <v>Seguiment registre check list cuina</v>
      </c>
      <c r="D45" s="14" t="str">
        <f>SREST27!C8</f>
        <v>CETT</v>
      </c>
      <c r="E45" s="14" t="str">
        <f>SREST27!D8</f>
        <v>%</v>
      </c>
      <c r="F45" s="14" t="str">
        <f>SREST27!E8</f>
        <v>Trimestral</v>
      </c>
      <c r="G45" s="14" t="str">
        <f>SREST27!F8</f>
        <v>&gt;90%</v>
      </c>
      <c r="H45" s="14" t="str">
        <f>SREST27!G8</f>
        <v>90-80%</v>
      </c>
      <c r="I45" s="14" t="str">
        <f>SREST27!H8</f>
        <v>&lt;80%</v>
      </c>
      <c r="J45" s="67" t="s">
        <v>530</v>
      </c>
      <c r="K45" s="88" t="s">
        <v>530</v>
      </c>
      <c r="L45" s="72"/>
      <c r="M45" s="72"/>
      <c r="N45" s="72" t="str">
        <f>SREST27!I8</f>
        <v>nd</v>
      </c>
      <c r="O45" s="92">
        <f>SREST27!K8</f>
        <v>1</v>
      </c>
      <c r="P45" s="92">
        <f>SREST27!L8</f>
        <v>1</v>
      </c>
      <c r="Q45" s="92">
        <f>SREST27!M8</f>
        <v>1</v>
      </c>
      <c r="R45" s="92">
        <f>SREST27!N8</f>
        <v>1</v>
      </c>
      <c r="S45" s="92">
        <f>SREST27!O8</f>
        <v>1</v>
      </c>
      <c r="T45" s="92">
        <f>SREST27!P8</f>
        <v>1</v>
      </c>
      <c r="U45" s="4" t="s">
        <v>166</v>
      </c>
      <c r="V45" s="4" t="s">
        <v>43</v>
      </c>
      <c r="X45" s="8"/>
    </row>
    <row r="46" spans="1:24" ht="65.25" customHeight="1">
      <c r="A46" s="14" t="s">
        <v>19</v>
      </c>
      <c r="B46" s="14" t="str">
        <f>SREST27!A9</f>
        <v>FI36</v>
      </c>
      <c r="C46" s="14" t="str">
        <f>SREST27!B9</f>
        <v>Seguiment registre higiene i neteja aules</v>
      </c>
      <c r="D46" s="14" t="str">
        <f>SREST27!C9</f>
        <v>CETT</v>
      </c>
      <c r="E46" s="14" t="str">
        <f>SREST27!D9</f>
        <v>%</v>
      </c>
      <c r="F46" s="14" t="str">
        <f>SREST27!E9</f>
        <v>Trimestral</v>
      </c>
      <c r="G46" s="14" t="str">
        <f>SREST27!F9</f>
        <v>&gt;90%</v>
      </c>
      <c r="H46" s="14" t="str">
        <f>SREST27!G9</f>
        <v>90-80%</v>
      </c>
      <c r="I46" s="14" t="str">
        <f>SREST27!H9</f>
        <v>&lt;80%</v>
      </c>
      <c r="J46" s="67" t="s">
        <v>530</v>
      </c>
      <c r="K46" s="88" t="s">
        <v>530</v>
      </c>
      <c r="L46" s="72"/>
      <c r="M46" s="72"/>
      <c r="N46" s="72" t="str">
        <f>SREST27!I9</f>
        <v>nd</v>
      </c>
      <c r="O46" s="92">
        <f>SREST27!K9</f>
        <v>0.98849200418472571</v>
      </c>
      <c r="P46" s="92">
        <f>SREST27!L9</f>
        <v>0.99554990464081372</v>
      </c>
      <c r="Q46" s="92">
        <f>SREST27!M9</f>
        <v>1</v>
      </c>
      <c r="R46" s="92">
        <f>SREST27!N9</f>
        <v>1</v>
      </c>
      <c r="S46" s="92">
        <f>SREST27!O9</f>
        <v>0.95</v>
      </c>
      <c r="T46" s="92">
        <f>SREST27!P9</f>
        <v>0.91</v>
      </c>
      <c r="U46" s="4" t="s">
        <v>476</v>
      </c>
      <c r="V46" s="4" t="s">
        <v>43</v>
      </c>
      <c r="X46" s="8"/>
    </row>
    <row r="47" spans="1:24" ht="65.25" customHeight="1">
      <c r="A47" s="14" t="s">
        <v>16</v>
      </c>
      <c r="B47" s="14" t="str">
        <f>PMCD05!A4</f>
        <v>FI37</v>
      </c>
      <c r="C47" s="14" t="str">
        <f>PMCD05!B4</f>
        <v>Compliment de l'increment de seguidors a les xarxes socials (facebook) segons objectius establerts</v>
      </c>
      <c r="D47" s="14" t="str">
        <f>PMCD05!C4</f>
        <v>CETT</v>
      </c>
      <c r="E47" s="14" t="str">
        <f>PMCD05!D4</f>
        <v>%</v>
      </c>
      <c r="F47" s="14" t="str">
        <f>PMCD05!E4</f>
        <v>Anual</v>
      </c>
      <c r="G47" s="14" t="str">
        <f>PMCD05!F4</f>
        <v>&gt;5% </v>
      </c>
      <c r="H47" s="14" t="str">
        <f>PMCD05!G4</f>
        <v>1-5%</v>
      </c>
      <c r="I47" s="14" t="str">
        <f>PMCD05!H4</f>
        <v>&lt;1%</v>
      </c>
      <c r="J47" s="67" t="s">
        <v>530</v>
      </c>
      <c r="K47" s="88" t="s">
        <v>530</v>
      </c>
      <c r="L47" s="302">
        <f>PMCD05!I4</f>
        <v>0.03</v>
      </c>
      <c r="M47" s="303"/>
      <c r="N47" s="304"/>
      <c r="O47" s="302">
        <f>PMCD05!J4</f>
        <v>0.03</v>
      </c>
      <c r="P47" s="303"/>
      <c r="Q47" s="304"/>
      <c r="R47" s="302">
        <f>PMCD05!K4</f>
        <v>0.01</v>
      </c>
      <c r="S47" s="303"/>
      <c r="T47" s="304"/>
      <c r="U47" s="14" t="s">
        <v>238</v>
      </c>
      <c r="V47" s="14" t="s">
        <v>531</v>
      </c>
      <c r="W47" s="16"/>
      <c r="X47" s="8"/>
    </row>
    <row r="48" spans="1:24" ht="65.25" customHeight="1">
      <c r="A48" s="14" t="s">
        <v>16</v>
      </c>
      <c r="B48" s="14" t="str">
        <f>PMCD05!A5</f>
        <v>FI37</v>
      </c>
      <c r="C48" s="14" t="str">
        <f>PMCD05!B5</f>
        <v xml:space="preserve">Compliment de l'increment de seguidors a les xarxes socials (twitter) segons objectius establerts </v>
      </c>
      <c r="D48" s="14" t="str">
        <f>PMCD05!C5</f>
        <v>CETT</v>
      </c>
      <c r="E48" s="14" t="str">
        <f>PMCD05!D5</f>
        <v>%</v>
      </c>
      <c r="F48" s="14" t="str">
        <f>PMCD05!E5</f>
        <v>Anual</v>
      </c>
      <c r="G48" s="14" t="str">
        <f>PMCD05!F5</f>
        <v>&gt;3% </v>
      </c>
      <c r="H48" s="14" t="str">
        <f>PMCD05!G5</f>
        <v>1-3%</v>
      </c>
      <c r="I48" s="14" t="str">
        <f>PMCD05!H5</f>
        <v>&lt;1%</v>
      </c>
      <c r="J48" s="67" t="s">
        <v>530</v>
      </c>
      <c r="K48" s="88" t="s">
        <v>530</v>
      </c>
      <c r="L48" s="302">
        <f>PMCD05!I5</f>
        <v>4.2999999999999997E-2</v>
      </c>
      <c r="M48" s="303"/>
      <c r="N48" s="304"/>
      <c r="O48" s="326">
        <f>PMCD05!J5</f>
        <v>0.01</v>
      </c>
      <c r="P48" s="327"/>
      <c r="Q48" s="328"/>
      <c r="R48" s="302">
        <f>PMCD05!K5</f>
        <v>0</v>
      </c>
      <c r="S48" s="303"/>
      <c r="T48" s="304"/>
      <c r="U48" s="14" t="s">
        <v>238</v>
      </c>
      <c r="V48" s="14" t="s">
        <v>531</v>
      </c>
      <c r="W48" s="16"/>
      <c r="X48" s="8"/>
    </row>
    <row r="49" spans="1:24" ht="65.25" customHeight="1">
      <c r="A49" s="14" t="s">
        <v>16</v>
      </c>
      <c r="B49" s="14" t="str">
        <f>PMCD05!A6</f>
        <v>FI37</v>
      </c>
      <c r="C49" s="14" t="str">
        <f>PMCD05!B6</f>
        <v xml:space="preserve">Compliment de l'increment de seguidors a les xarxes socials (instagram) segons objectius establerts </v>
      </c>
      <c r="D49" s="14" t="str">
        <f>PMCD05!C6</f>
        <v>CETT</v>
      </c>
      <c r="E49" s="14" t="str">
        <f>PMCD05!D6</f>
        <v>%</v>
      </c>
      <c r="F49" s="14" t="str">
        <f>PMCD05!E6</f>
        <v>Anual</v>
      </c>
      <c r="G49" s="14" t="str">
        <f>PMCD05!F6</f>
        <v>&gt;5% </v>
      </c>
      <c r="H49" s="14" t="str">
        <f>PMCD05!G6</f>
        <v>1-5%</v>
      </c>
      <c r="I49" s="14" t="str">
        <f>PMCD05!H6</f>
        <v>&lt;1%</v>
      </c>
      <c r="J49" s="67" t="s">
        <v>530</v>
      </c>
      <c r="K49" s="88" t="s">
        <v>530</v>
      </c>
      <c r="L49" s="302">
        <f>PMCD05!I6</f>
        <v>0.189</v>
      </c>
      <c r="M49" s="303"/>
      <c r="N49" s="304"/>
      <c r="O49" s="302">
        <f>PMCD05!J6</f>
        <v>0.12</v>
      </c>
      <c r="P49" s="303"/>
      <c r="Q49" s="304"/>
      <c r="R49" s="302">
        <f>PMCD05!K6</f>
        <v>0.19</v>
      </c>
      <c r="S49" s="303"/>
      <c r="T49" s="304"/>
      <c r="U49" s="14" t="s">
        <v>238</v>
      </c>
      <c r="V49" s="14" t="s">
        <v>531</v>
      </c>
      <c r="W49" s="16"/>
      <c r="X49" s="8"/>
    </row>
    <row r="50" spans="1:24" ht="65.25" customHeight="1">
      <c r="A50" s="14" t="s">
        <v>16</v>
      </c>
      <c r="B50" s="14" t="str">
        <f>PMCD05!A7</f>
        <v>FI37</v>
      </c>
      <c r="C50" s="14" t="str">
        <f>PMCD05!B7</f>
        <v xml:space="preserve">Compliment de l'increment de seguidors a les xarxes socials (Linkedin grup) segons objectius establerts </v>
      </c>
      <c r="D50" s="14" t="str">
        <f>PMCD05!C7</f>
        <v>CETT</v>
      </c>
      <c r="E50" s="14" t="str">
        <f>PMCD05!D7</f>
        <v>%</v>
      </c>
      <c r="F50" s="14" t="str">
        <f>PMCD05!E7</f>
        <v>Anual</v>
      </c>
      <c r="G50" s="14" t="str">
        <f>PMCD05!F7</f>
        <v>&gt;3% </v>
      </c>
      <c r="H50" s="14" t="str">
        <f>PMCD05!G7</f>
        <v>1-3%</v>
      </c>
      <c r="I50" s="14" t="str">
        <f>PMCD05!H7</f>
        <v>&lt;1%</v>
      </c>
      <c r="J50" s="67" t="s">
        <v>530</v>
      </c>
      <c r="K50" s="88" t="s">
        <v>530</v>
      </c>
      <c r="L50" s="302">
        <f>PMCD05!I7</f>
        <v>9.0999999999999998E-2</v>
      </c>
      <c r="M50" s="303"/>
      <c r="N50" s="304"/>
      <c r="O50" s="302">
        <f>PMCD05!J7</f>
        <v>0.11</v>
      </c>
      <c r="P50" s="303"/>
      <c r="Q50" s="304"/>
      <c r="R50" s="302">
        <f>PMCD05!K7</f>
        <v>0.06</v>
      </c>
      <c r="S50" s="303"/>
      <c r="T50" s="304"/>
      <c r="U50" s="14" t="s">
        <v>238</v>
      </c>
      <c r="V50" s="14" t="s">
        <v>531</v>
      </c>
      <c r="W50" s="16"/>
      <c r="X50" s="8"/>
    </row>
    <row r="51" spans="1:24" ht="65.25" customHeight="1">
      <c r="A51" s="14" t="s">
        <v>16</v>
      </c>
      <c r="B51" s="14" t="str">
        <f>PMCD05!A8</f>
        <v>FI37</v>
      </c>
      <c r="C51" s="14" t="str">
        <f>PMCD05!B8</f>
        <v xml:space="preserve">Compliment de l'increment de seguidors a les xarxes socials (Linkedin campus) segons objectius establerts </v>
      </c>
      <c r="D51" s="14" t="str">
        <f>PMCD05!C8</f>
        <v>CETT</v>
      </c>
      <c r="E51" s="14" t="str">
        <f>PMCD05!D8</f>
        <v>%</v>
      </c>
      <c r="F51" s="14" t="str">
        <f>PMCD05!E8</f>
        <v>Anual</v>
      </c>
      <c r="G51" s="14" t="str">
        <f>PMCD05!F8</f>
        <v>&gt;3% </v>
      </c>
      <c r="H51" s="14" t="str">
        <f>PMCD05!G8</f>
        <v>1-3%</v>
      </c>
      <c r="I51" s="14" t="str">
        <f>PMCD05!H8</f>
        <v>&lt;1%</v>
      </c>
      <c r="J51" s="67" t="s">
        <v>530</v>
      </c>
      <c r="K51" s="88" t="s">
        <v>530</v>
      </c>
      <c r="L51" s="302">
        <f>PMCD05!I8</f>
        <v>0.14000000000000001</v>
      </c>
      <c r="M51" s="303"/>
      <c r="N51" s="304"/>
      <c r="O51" s="302">
        <f>PMCD05!J8</f>
        <v>0.15</v>
      </c>
      <c r="P51" s="303"/>
      <c r="Q51" s="304"/>
      <c r="R51" s="302">
        <f>PMCD05!K8</f>
        <v>0.16</v>
      </c>
      <c r="S51" s="304"/>
      <c r="T51" s="132"/>
      <c r="U51" s="14" t="s">
        <v>238</v>
      </c>
      <c r="V51" s="14" t="s">
        <v>531</v>
      </c>
      <c r="W51" s="16"/>
      <c r="X51" s="8"/>
    </row>
    <row r="52" spans="1:24" ht="65.25" customHeight="1">
      <c r="A52" s="14" t="s">
        <v>2</v>
      </c>
      <c r="B52" s="14" t="str">
        <f>'COM08'!A4</f>
        <v>FI38</v>
      </c>
      <c r="C52" s="14" t="str">
        <f>'COM08'!B4</f>
        <v>Grau de conversió dels leads respecte els estudiants matriculats</v>
      </c>
      <c r="D52" s="14" t="str">
        <f>'COM08'!C4</f>
        <v>CCFF</v>
      </c>
      <c r="E52" s="14" t="str">
        <f>'COM08'!D4</f>
        <v>%</v>
      </c>
      <c r="F52" s="14" t="str">
        <f>'COM08'!E4</f>
        <v>Anual</v>
      </c>
      <c r="G52" s="14" t="str">
        <f>'COM08'!F4</f>
        <v>&gt;6%</v>
      </c>
      <c r="H52" s="14" t="str">
        <f>'COM08'!G4</f>
        <v>4-6%</v>
      </c>
      <c r="I52" s="14" t="str">
        <f>'COM08'!H4</f>
        <v>&lt;4%</v>
      </c>
      <c r="J52" s="67" t="s">
        <v>530</v>
      </c>
      <c r="K52" s="88" t="s">
        <v>530</v>
      </c>
      <c r="L52" s="329">
        <f>'COM08'!I4</f>
        <v>0.09</v>
      </c>
      <c r="M52" s="330"/>
      <c r="N52" s="331"/>
      <c r="O52" s="302">
        <f>'COM08'!J4</f>
        <v>5.1999999999999998E-2</v>
      </c>
      <c r="P52" s="303"/>
      <c r="Q52" s="304"/>
      <c r="R52" s="302">
        <f>'COM08'!K4</f>
        <v>5.1999999999999998E-2</v>
      </c>
      <c r="S52" s="303"/>
      <c r="T52" s="304"/>
      <c r="U52" s="14" t="s">
        <v>242</v>
      </c>
      <c r="V52" s="14" t="s">
        <v>542</v>
      </c>
      <c r="W52" s="14"/>
      <c r="X52" s="8"/>
    </row>
    <row r="53" spans="1:24" ht="65.25" customHeight="1">
      <c r="A53" s="14" t="s">
        <v>2</v>
      </c>
      <c r="B53" s="14" t="str">
        <f>'COM08'!A5</f>
        <v>FI38</v>
      </c>
      <c r="C53" s="14" t="str">
        <f>'COM08'!B5</f>
        <v>Grau de conversió dels leads respecte els estudiants matriculats</v>
      </c>
      <c r="D53" s="14" t="str">
        <f>'COM08'!C5</f>
        <v>Graus</v>
      </c>
      <c r="E53" s="14" t="str">
        <f>'COM08'!D5</f>
        <v>%</v>
      </c>
      <c r="F53" s="14" t="str">
        <f>'COM08'!E5</f>
        <v>Anual</v>
      </c>
      <c r="G53" s="14" t="str">
        <f>'COM08'!F5</f>
        <v>&gt;6%</v>
      </c>
      <c r="H53" s="14" t="str">
        <f>'COM08'!G5</f>
        <v>4-6%</v>
      </c>
      <c r="I53" s="14" t="str">
        <f>'COM08'!H5</f>
        <v>&lt;4%</v>
      </c>
      <c r="J53" s="67" t="s">
        <v>530</v>
      </c>
      <c r="K53" s="88" t="s">
        <v>530</v>
      </c>
      <c r="L53" s="332">
        <f>'COM08'!I5</f>
        <v>0.06</v>
      </c>
      <c r="M53" s="333"/>
      <c r="N53" s="334"/>
      <c r="O53" s="302">
        <f>'COM08'!J5</f>
        <v>0.06</v>
      </c>
      <c r="P53" s="303"/>
      <c r="Q53" s="304"/>
      <c r="R53" s="302">
        <f>'COM08'!K5</f>
        <v>0.06</v>
      </c>
      <c r="S53" s="303"/>
      <c r="T53" s="304"/>
      <c r="U53" s="14" t="s">
        <v>242</v>
      </c>
      <c r="V53" s="14" t="s">
        <v>542</v>
      </c>
      <c r="W53" s="14"/>
      <c r="X53" s="8"/>
    </row>
    <row r="54" spans="1:24" ht="65.25" customHeight="1">
      <c r="A54" s="14" t="s">
        <v>2</v>
      </c>
      <c r="B54" s="14" t="str">
        <f>'COM08'!A6</f>
        <v>FI38</v>
      </c>
      <c r="C54" s="14" t="str">
        <f>'COM08'!B6</f>
        <v>Grau de conversió dels leads respecte els estudiants matriculats</v>
      </c>
      <c r="D54" s="14" t="str">
        <f>'COM08'!C6</f>
        <v>Màsters</v>
      </c>
      <c r="E54" s="14" t="str">
        <f>'COM08'!D6</f>
        <v>%</v>
      </c>
      <c r="F54" s="14" t="str">
        <f>'COM08'!E6</f>
        <v>Anual</v>
      </c>
      <c r="G54" s="14" t="str">
        <f>'COM08'!F6</f>
        <v>&gt;9%</v>
      </c>
      <c r="H54" s="14" t="str">
        <f>'COM08'!G6</f>
        <v>7-9%</v>
      </c>
      <c r="I54" s="14" t="str">
        <f>'COM08'!H6</f>
        <v>&lt; 7%</v>
      </c>
      <c r="J54" s="67" t="s">
        <v>530</v>
      </c>
      <c r="K54" s="88" t="s">
        <v>530</v>
      </c>
      <c r="L54" s="329">
        <f>'COM08'!I6</f>
        <v>0.1</v>
      </c>
      <c r="M54" s="330"/>
      <c r="N54" s="331"/>
      <c r="O54" s="302">
        <f>'COM08'!J6</f>
        <v>7.0000000000000007E-2</v>
      </c>
      <c r="P54" s="303"/>
      <c r="Q54" s="304"/>
      <c r="R54" s="302">
        <f>'COM08'!K6</f>
        <v>7.0000000000000007E-2</v>
      </c>
      <c r="S54" s="303"/>
      <c r="T54" s="304"/>
      <c r="U54" s="14" t="s">
        <v>242</v>
      </c>
      <c r="V54" s="14" t="s">
        <v>531</v>
      </c>
      <c r="W54" s="14"/>
      <c r="X54" s="8"/>
    </row>
    <row r="55" spans="1:24" ht="65.25" customHeight="1">
      <c r="A55" s="14" t="s">
        <v>2</v>
      </c>
      <c r="B55" s="14" t="str">
        <f>'COM08'!A7</f>
        <v>FI38</v>
      </c>
      <c r="C55" s="14" t="str">
        <f>'COM08'!B7</f>
        <v>Grau de conversió dels leads respecte els estudiants matriculats</v>
      </c>
      <c r="D55" s="14" t="str">
        <f>'COM08'!C7</f>
        <v>DEUS i postgraus</v>
      </c>
      <c r="E55" s="14" t="str">
        <f>'COM08'!D7</f>
        <v>%</v>
      </c>
      <c r="F55" s="14" t="str">
        <f>'COM08'!E7</f>
        <v>Anual</v>
      </c>
      <c r="G55" s="14" t="str">
        <f>'COM08'!F7</f>
        <v>&gt;9%</v>
      </c>
      <c r="H55" s="14" t="str">
        <f>'COM08'!G7</f>
        <v>7-9%</v>
      </c>
      <c r="I55" s="14" t="str">
        <f>'COM08'!H7</f>
        <v>&lt; 7%</v>
      </c>
      <c r="J55" s="67" t="s">
        <v>530</v>
      </c>
      <c r="K55" s="88" t="s">
        <v>530</v>
      </c>
      <c r="L55" s="329">
        <f>'COM08'!I7</f>
        <v>0.12</v>
      </c>
      <c r="M55" s="330"/>
      <c r="N55" s="331"/>
      <c r="O55" s="302">
        <f>'COM08'!J7</f>
        <v>0.19</v>
      </c>
      <c r="P55" s="303"/>
      <c r="Q55" s="304"/>
      <c r="R55" s="302">
        <f>'COM08'!K7</f>
        <v>0.13</v>
      </c>
      <c r="S55" s="303"/>
      <c r="T55" s="304"/>
      <c r="U55" s="14" t="s">
        <v>242</v>
      </c>
      <c r="V55" s="14" t="s">
        <v>531</v>
      </c>
      <c r="W55" s="14"/>
      <c r="X55" s="8"/>
    </row>
    <row r="56" spans="1:24" ht="65.25" customHeight="1">
      <c r="A56" s="14" t="s">
        <v>2</v>
      </c>
      <c r="B56" s="14" t="str">
        <f>'COM08'!A8</f>
        <v>FI39</v>
      </c>
      <c r="C56" s="14" t="str">
        <f>'COM08'!B8</f>
        <v xml:space="preserve">Grau de compliment dels objectius d’alumnes matriculats de nou accés </v>
      </c>
      <c r="D56" s="14" t="str">
        <f>'COM08'!C8</f>
        <v>CCFF</v>
      </c>
      <c r="E56" s="14" t="str">
        <f>'COM08'!D8</f>
        <v>%</v>
      </c>
      <c r="F56" s="14" t="str">
        <f>'COM08'!E8</f>
        <v>Anual</v>
      </c>
      <c r="G56" s="14">
        <f>'COM08'!F8</f>
        <v>1</v>
      </c>
      <c r="H56" s="14" t="str">
        <f>'COM08'!G8</f>
        <v>80-100%</v>
      </c>
      <c r="I56" s="14" t="str">
        <f>'COM08'!H8</f>
        <v>&lt;80%</v>
      </c>
      <c r="J56" s="67" t="s">
        <v>530</v>
      </c>
      <c r="K56" s="88" t="s">
        <v>530</v>
      </c>
      <c r="L56" s="302">
        <f>'COM08'!I8</f>
        <v>1.0320512820512822</v>
      </c>
      <c r="M56" s="303"/>
      <c r="N56" s="304"/>
      <c r="O56" s="302">
        <f>'COM08'!J8</f>
        <v>1.0320512820512822</v>
      </c>
      <c r="P56" s="303"/>
      <c r="Q56" s="304"/>
      <c r="R56" s="302">
        <f>'COM08'!K8</f>
        <v>0.98148148148148151</v>
      </c>
      <c r="S56" s="303"/>
      <c r="T56" s="304"/>
      <c r="U56" s="14" t="s">
        <v>242</v>
      </c>
      <c r="V56" s="14" t="s">
        <v>531</v>
      </c>
      <c r="W56" s="14"/>
      <c r="X56" s="8"/>
    </row>
    <row r="57" spans="1:24" ht="65.25" customHeight="1">
      <c r="A57" s="14" t="s">
        <v>2</v>
      </c>
      <c r="B57" s="14" t="str">
        <f>'COM08'!A9</f>
        <v>FI39</v>
      </c>
      <c r="C57" s="14" t="str">
        <f>'COM08'!B9</f>
        <v xml:space="preserve">Grau de compliment dels objectius d’alumnes matriculats de nou accés </v>
      </c>
      <c r="D57" s="14" t="str">
        <f>'COM08'!C9</f>
        <v>Graus</v>
      </c>
      <c r="E57" s="14" t="str">
        <f>'COM08'!D9</f>
        <v>%</v>
      </c>
      <c r="F57" s="14" t="str">
        <f>'COM08'!E9</f>
        <v>Anual</v>
      </c>
      <c r="G57" s="14">
        <f>'COM08'!F9</f>
        <v>1</v>
      </c>
      <c r="H57" s="14" t="str">
        <f>'COM08'!G9</f>
        <v>80-100%</v>
      </c>
      <c r="I57" s="14" t="str">
        <f>'COM08'!H9</f>
        <v>&lt;80%</v>
      </c>
      <c r="J57" s="67" t="s">
        <v>530</v>
      </c>
      <c r="K57" s="88" t="s">
        <v>530</v>
      </c>
      <c r="L57" s="302">
        <f>'COM08'!I9</f>
        <v>0.94358974358974357</v>
      </c>
      <c r="M57" s="303"/>
      <c r="N57" s="304"/>
      <c r="O57" s="302">
        <f>'COM08'!J9</f>
        <v>0.94358974358974357</v>
      </c>
      <c r="P57" s="303"/>
      <c r="Q57" s="304"/>
      <c r="R57" s="302">
        <f>'COM08'!K9</f>
        <v>0.94818652849740936</v>
      </c>
      <c r="S57" s="303"/>
      <c r="T57" s="304"/>
      <c r="U57" s="14" t="s">
        <v>242</v>
      </c>
      <c r="V57" s="14" t="s">
        <v>531</v>
      </c>
      <c r="W57" s="14"/>
      <c r="X57" s="8"/>
    </row>
    <row r="58" spans="1:24" ht="65.25" customHeight="1">
      <c r="A58" s="14" t="s">
        <v>2</v>
      </c>
      <c r="B58" s="14" t="str">
        <f>'COM08'!A10</f>
        <v>FI39</v>
      </c>
      <c r="C58" s="14" t="str">
        <f>'COM08'!B10</f>
        <v xml:space="preserve">Grau de compliment dels objectius d’alumnes matriculats de nou accés </v>
      </c>
      <c r="D58" s="14" t="str">
        <f>'COM08'!C10</f>
        <v>Màsters</v>
      </c>
      <c r="E58" s="14" t="str">
        <f>'COM08'!D10</f>
        <v>%</v>
      </c>
      <c r="F58" s="14" t="str">
        <f>'COM08'!E10</f>
        <v>Anual</v>
      </c>
      <c r="G58" s="14">
        <f>'COM08'!F10</f>
        <v>1</v>
      </c>
      <c r="H58" s="14" t="str">
        <f>'COM08'!G10</f>
        <v>80-100%</v>
      </c>
      <c r="I58" s="14" t="str">
        <f>'COM08'!H10</f>
        <v>&lt;80%</v>
      </c>
      <c r="J58" s="67" t="s">
        <v>530</v>
      </c>
      <c r="K58" s="88" t="s">
        <v>530</v>
      </c>
      <c r="L58" s="302">
        <f>'COM08'!I10</f>
        <v>0.82481751824817517</v>
      </c>
      <c r="M58" s="303"/>
      <c r="N58" s="304"/>
      <c r="O58" s="302">
        <f>'COM08'!J10</f>
        <v>0.82481751824817517</v>
      </c>
      <c r="P58" s="303"/>
      <c r="Q58" s="304"/>
      <c r="R58" s="302">
        <f>'COM08'!K10</f>
        <v>0.82795698924731187</v>
      </c>
      <c r="S58" s="303"/>
      <c r="T58" s="304"/>
      <c r="U58" s="14" t="s">
        <v>242</v>
      </c>
      <c r="V58" s="14" t="s">
        <v>531</v>
      </c>
      <c r="W58" s="14"/>
      <c r="X58" s="8"/>
    </row>
    <row r="59" spans="1:24" ht="65.25" customHeight="1">
      <c r="A59" s="14" t="s">
        <v>2</v>
      </c>
      <c r="B59" s="14" t="str">
        <f>'COM08'!A11</f>
        <v>FI39</v>
      </c>
      <c r="C59" s="14" t="str">
        <f>'COM08'!B11</f>
        <v xml:space="preserve">Grau de compliment dels objectius d’alumnes matriculats de nou accés </v>
      </c>
      <c r="D59" s="14" t="str">
        <f>'COM08'!C11</f>
        <v>DEUS i postgraus</v>
      </c>
      <c r="E59" s="14" t="str">
        <f>'COM08'!D11</f>
        <v>%</v>
      </c>
      <c r="F59" s="14" t="str">
        <f>'COM08'!E11</f>
        <v>Anual</v>
      </c>
      <c r="G59" s="14">
        <f>'COM08'!F11</f>
        <v>1</v>
      </c>
      <c r="H59" s="14" t="str">
        <f>'COM08'!G11</f>
        <v>80-100%</v>
      </c>
      <c r="I59" s="14" t="str">
        <f>'COM08'!H11</f>
        <v>&lt;80%</v>
      </c>
      <c r="J59" s="67" t="s">
        <v>530</v>
      </c>
      <c r="K59" s="88" t="s">
        <v>530</v>
      </c>
      <c r="L59" s="302">
        <f>'COM08'!I11</f>
        <v>1.0375000000000001</v>
      </c>
      <c r="M59" s="303"/>
      <c r="N59" s="304"/>
      <c r="O59" s="302">
        <f>'COM08'!J11</f>
        <v>1.0375000000000001</v>
      </c>
      <c r="P59" s="303"/>
      <c r="Q59" s="304"/>
      <c r="R59" s="302">
        <f>'COM08'!K11</f>
        <v>0.8764044943820225</v>
      </c>
      <c r="S59" s="303"/>
      <c r="T59" s="304"/>
      <c r="U59" s="14" t="s">
        <v>242</v>
      </c>
      <c r="V59" s="14" t="s">
        <v>531</v>
      </c>
      <c r="W59" s="14"/>
      <c r="X59" s="8"/>
    </row>
    <row r="60" spans="1:24" ht="65.25" customHeight="1">
      <c r="A60" s="14" t="s">
        <v>12</v>
      </c>
      <c r="B60" s="14" t="str">
        <f>'INT04'!A4</f>
        <v>FI40</v>
      </c>
      <c r="C60" s="14" t="str">
        <f>'INT04'!B4</f>
        <v xml:space="preserve">Satisfacció dels estudiants amb l'estada de mobilitat (IN) </v>
      </c>
      <c r="D60" s="14" t="str">
        <f>'INT04'!C4</f>
        <v>Graus</v>
      </c>
      <c r="E60" s="14" t="str">
        <f>'INT04'!D4</f>
        <v>Núm</v>
      </c>
      <c r="F60" s="14" t="str">
        <f>'INT04'!E4</f>
        <v>Anual</v>
      </c>
      <c r="G60" s="14" t="str">
        <f>'INT04'!F4</f>
        <v>&gt;6</v>
      </c>
      <c r="H60" s="14" t="str">
        <f>'INT04'!G4</f>
        <v>5-6</v>
      </c>
      <c r="I60" s="14" t="str">
        <f>'INT04'!H4</f>
        <v>&lt;5</v>
      </c>
      <c r="J60" s="67" t="s">
        <v>530</v>
      </c>
      <c r="K60" s="88" t="s">
        <v>530</v>
      </c>
      <c r="L60" s="335">
        <f>'INT04'!I4</f>
        <v>8.65</v>
      </c>
      <c r="M60" s="336"/>
      <c r="N60" s="337"/>
      <c r="O60" s="335">
        <f>'INT04'!J4</f>
        <v>7.11</v>
      </c>
      <c r="P60" s="336"/>
      <c r="Q60" s="337"/>
      <c r="R60" s="321">
        <f>'INT04'!L4</f>
        <v>7.08</v>
      </c>
      <c r="S60" s="322"/>
      <c r="T60" s="323"/>
      <c r="U60" s="14" t="s">
        <v>541</v>
      </c>
      <c r="V60" s="14" t="s">
        <v>532</v>
      </c>
      <c r="W60" s="14"/>
      <c r="X60" s="8"/>
    </row>
    <row r="61" spans="1:24" ht="65.25" customHeight="1">
      <c r="A61" s="14" t="s">
        <v>12</v>
      </c>
      <c r="B61" s="14" t="str">
        <f>'INT04'!A5</f>
        <v>FI41</v>
      </c>
      <c r="C61" s="14" t="str">
        <f>'INT04'!B5</f>
        <v>Satisfacció dels estudiants amb l'estada de mobilitat (OUT)</v>
      </c>
      <c r="D61" s="14" t="str">
        <f>'INT04'!C5</f>
        <v>Graus</v>
      </c>
      <c r="E61" s="14" t="str">
        <f>'INT04'!D5</f>
        <v>Núm</v>
      </c>
      <c r="F61" s="14" t="str">
        <f>'INT04'!E5</f>
        <v>Anual</v>
      </c>
      <c r="G61" s="14" t="str">
        <f>'INT04'!F5</f>
        <v>&gt;6</v>
      </c>
      <c r="H61" s="14" t="str">
        <f>'INT04'!G5</f>
        <v>5-6</v>
      </c>
      <c r="I61" s="14" t="str">
        <f>'INT04'!H5</f>
        <v>&lt;5</v>
      </c>
      <c r="J61" s="67" t="s">
        <v>530</v>
      </c>
      <c r="K61" s="88" t="s">
        <v>530</v>
      </c>
      <c r="L61" s="335">
        <f>'INT04'!I5</f>
        <v>8.0500000000000007</v>
      </c>
      <c r="M61" s="336"/>
      <c r="N61" s="337"/>
      <c r="O61" s="335">
        <f>'INT04'!J5</f>
        <v>9.19</v>
      </c>
      <c r="P61" s="336"/>
      <c r="Q61" s="337"/>
      <c r="R61" s="321">
        <f>'INT04'!L5</f>
        <v>9.24</v>
      </c>
      <c r="S61" s="322"/>
      <c r="T61" s="323"/>
      <c r="U61" s="14" t="s">
        <v>541</v>
      </c>
      <c r="V61" s="14" t="s">
        <v>532</v>
      </c>
      <c r="W61" s="14"/>
      <c r="X61" s="8"/>
    </row>
    <row r="62" spans="1:24" ht="65.25" customHeight="1">
      <c r="A62" s="14" t="s">
        <v>4</v>
      </c>
      <c r="B62" s="14" t="str">
        <f>DEAP13!A10</f>
        <v>FI42</v>
      </c>
      <c r="C62" s="14" t="str">
        <f>DEAP13!B10</f>
        <v>Seguiment anys de gràcia</v>
      </c>
      <c r="D62" s="14" t="str">
        <f>DEAP13!C10</f>
        <v>Graus</v>
      </c>
      <c r="E62" s="14" t="str">
        <f>DEAP13!D10</f>
        <v>%</v>
      </c>
      <c r="F62" s="14" t="str">
        <f>DEAP13!E10</f>
        <v>Anual</v>
      </c>
      <c r="G62" s="14" t="str">
        <f>DEAP13!F10</f>
        <v>&lt;2%</v>
      </c>
      <c r="H62" s="14" t="str">
        <f>DEAP13!G10</f>
        <v>2-5%</v>
      </c>
      <c r="I62" s="14" t="str">
        <f>DEAP13!H10</f>
        <v>&gt;5%</v>
      </c>
      <c r="J62" s="67" t="s">
        <v>530</v>
      </c>
      <c r="K62" s="88" t="s">
        <v>530</v>
      </c>
      <c r="L62" s="338">
        <f>DEAP13!I10</f>
        <v>4.5731707317073168E-3</v>
      </c>
      <c r="M62" s="339"/>
      <c r="N62" s="340"/>
      <c r="O62" s="338">
        <f>DEAP13!J10</f>
        <v>1.66E-2</v>
      </c>
      <c r="P62" s="339"/>
      <c r="Q62" s="340"/>
      <c r="R62" s="293" t="e">
        <f>DEAP13!#REF!</f>
        <v>#REF!</v>
      </c>
      <c r="S62" s="294"/>
      <c r="T62" s="295"/>
      <c r="U62" s="14" t="s">
        <v>38</v>
      </c>
      <c r="V62" s="14" t="s">
        <v>532</v>
      </c>
      <c r="W62" s="14"/>
      <c r="X62" s="8"/>
    </row>
    <row r="63" spans="1:24" ht="65.25" customHeight="1">
      <c r="A63" s="14" t="s">
        <v>21</v>
      </c>
      <c r="B63" s="14" t="str">
        <f>'VPS19'!A4</f>
        <v>FI43</v>
      </c>
      <c r="C63" s="14" t="str">
        <f>'VPS19'!B4</f>
        <v>Grau d'adequació de les sortides professionals que ocupen els graduats vs la titulació</v>
      </c>
      <c r="D63" s="14" t="str">
        <f>'VPS19'!C4</f>
        <v>Graus</v>
      </c>
      <c r="E63" s="14" t="str">
        <f>'VPS19'!D4</f>
        <v>%</v>
      </c>
      <c r="F63" s="14" t="str">
        <f>'VPS19'!E4</f>
        <v>Anual</v>
      </c>
      <c r="G63" s="14" t="str">
        <f>'VPS19'!F4</f>
        <v>90-100%</v>
      </c>
      <c r="H63" s="14" t="str">
        <f>'VPS19'!G4</f>
        <v>89-70%</v>
      </c>
      <c r="I63" s="14" t="str">
        <f>'VPS19'!H4</f>
        <v>&lt;70%</v>
      </c>
      <c r="J63" s="67" t="s">
        <v>530</v>
      </c>
      <c r="K63" s="88" t="s">
        <v>530</v>
      </c>
      <c r="L63" s="290" t="str">
        <f>'VPS19'!I4</f>
        <v>nd</v>
      </c>
      <c r="M63" s="291"/>
      <c r="N63" s="292"/>
      <c r="O63" s="290" t="str">
        <f>'VPS19'!J4</f>
        <v>nd</v>
      </c>
      <c r="P63" s="291"/>
      <c r="Q63" s="292"/>
      <c r="R63" s="290">
        <f>'VPS19'!K4</f>
        <v>0</v>
      </c>
      <c r="S63" s="291"/>
      <c r="T63" s="292"/>
      <c r="U63" s="14" t="s">
        <v>543</v>
      </c>
      <c r="V63" s="14" t="s">
        <v>538</v>
      </c>
      <c r="W63" s="14"/>
      <c r="X63" s="8"/>
    </row>
    <row r="64" spans="1:24" ht="51" customHeight="1">
      <c r="A64" s="14" t="s">
        <v>21</v>
      </c>
      <c r="B64" s="14" t="str">
        <f>'VPS19'!A5</f>
        <v>FI43</v>
      </c>
      <c r="C64" s="14" t="str">
        <f>'VPS19'!B5</f>
        <v>Grau d'adequació de les sortides professionals que ocupen els graduats vs la titulació</v>
      </c>
      <c r="D64" s="14" t="str">
        <f>'VPS19'!C5</f>
        <v>Cicles</v>
      </c>
      <c r="E64" s="14" t="str">
        <f>'VPS19'!D5</f>
        <v>%</v>
      </c>
      <c r="F64" s="14" t="str">
        <f>'VPS19'!E5</f>
        <v>Anual</v>
      </c>
      <c r="G64" s="14" t="str">
        <f>'VPS19'!F5</f>
        <v>90-100%</v>
      </c>
      <c r="H64" s="14" t="str">
        <f>'VPS19'!G5</f>
        <v>89-70%</v>
      </c>
      <c r="I64" s="14" t="str">
        <f>'VPS19'!H5</f>
        <v>&lt;70%</v>
      </c>
      <c r="J64" s="67" t="s">
        <v>530</v>
      </c>
      <c r="K64" s="88" t="s">
        <v>530</v>
      </c>
      <c r="L64" s="290" t="str">
        <f>'VPS19'!I5</f>
        <v>nd</v>
      </c>
      <c r="M64" s="291"/>
      <c r="N64" s="292"/>
      <c r="O64" s="290" t="str">
        <f>'VPS19'!J5</f>
        <v>nd</v>
      </c>
      <c r="P64" s="291"/>
      <c r="Q64" s="292"/>
      <c r="R64" s="290">
        <f>'VPS19'!K5</f>
        <v>0</v>
      </c>
      <c r="S64" s="291"/>
      <c r="T64" s="292"/>
      <c r="U64" s="14" t="s">
        <v>543</v>
      </c>
      <c r="V64" s="14" t="s">
        <v>538</v>
      </c>
      <c r="W64" s="14"/>
      <c r="X64" s="8"/>
    </row>
    <row r="65" spans="1:24" ht="65.25" customHeight="1">
      <c r="A65" s="14" t="s">
        <v>21</v>
      </c>
      <c r="B65" s="14" t="str">
        <f>'VPS19'!A6</f>
        <v>FI43</v>
      </c>
      <c r="C65" s="14" t="str">
        <f>'VPS19'!B6</f>
        <v>Grau d'adequació de les sortides professionals que ocupen els graduats vs la titulació</v>
      </c>
      <c r="D65" s="14" t="str">
        <f>'VPS19'!C6</f>
        <v>Màsters</v>
      </c>
      <c r="E65" s="14" t="str">
        <f>'VPS19'!D6</f>
        <v>%</v>
      </c>
      <c r="F65" s="14" t="str">
        <f>'VPS19'!E6</f>
        <v>Anual</v>
      </c>
      <c r="G65" s="14" t="str">
        <f>'VPS19'!F6</f>
        <v>90-100%</v>
      </c>
      <c r="H65" s="14" t="str">
        <f>'VPS19'!G6</f>
        <v>89-70%</v>
      </c>
      <c r="I65" s="14" t="str">
        <f>'VPS19'!H6</f>
        <v>&lt;70%</v>
      </c>
      <c r="J65" s="67" t="s">
        <v>530</v>
      </c>
      <c r="K65" s="88" t="s">
        <v>530</v>
      </c>
      <c r="L65" s="290" t="str">
        <f>'VPS19'!I6</f>
        <v>nd</v>
      </c>
      <c r="M65" s="291"/>
      <c r="N65" s="292"/>
      <c r="O65" s="290" t="str">
        <f>'VPS19'!J6</f>
        <v>nd</v>
      </c>
      <c r="P65" s="291"/>
      <c r="Q65" s="292"/>
      <c r="R65" s="290">
        <f>'VPS19'!K6</f>
        <v>0</v>
      </c>
      <c r="S65" s="291"/>
      <c r="T65" s="292"/>
      <c r="U65" s="14" t="s">
        <v>543</v>
      </c>
      <c r="V65" s="14" t="s">
        <v>538</v>
      </c>
      <c r="W65" s="14"/>
      <c r="X65" s="8"/>
    </row>
    <row r="66" spans="1:24" ht="65.25" customHeight="1">
      <c r="A66" s="14" t="s">
        <v>21</v>
      </c>
      <c r="B66" s="14" t="str">
        <f>'VPS19'!A7</f>
        <v>FI43</v>
      </c>
      <c r="C66" s="14" t="str">
        <f>'VPS19'!B7</f>
        <v>Grau d'adequació de les sortides professionals que ocupen els graduats vs la titulació</v>
      </c>
      <c r="D66" s="14" t="str">
        <f>'VPS19'!C7</f>
        <v>Postgraus</v>
      </c>
      <c r="E66" s="14" t="str">
        <f>'VPS19'!D7</f>
        <v>%</v>
      </c>
      <c r="F66" s="14" t="str">
        <f>'VPS19'!E7</f>
        <v>Anual</v>
      </c>
      <c r="G66" s="14" t="str">
        <f>'VPS19'!F7</f>
        <v>90-100%</v>
      </c>
      <c r="H66" s="14" t="str">
        <f>'VPS19'!G7</f>
        <v>89-70%</v>
      </c>
      <c r="I66" s="14" t="str">
        <f>'VPS19'!H7</f>
        <v>&lt;70%</v>
      </c>
      <c r="J66" s="67" t="s">
        <v>530</v>
      </c>
      <c r="K66" s="88" t="s">
        <v>530</v>
      </c>
      <c r="L66" s="290" t="str">
        <f>'VPS19'!I7</f>
        <v>nd</v>
      </c>
      <c r="M66" s="291"/>
      <c r="N66" s="292"/>
      <c r="O66" s="290" t="str">
        <f>'VPS19'!J7</f>
        <v>nd</v>
      </c>
      <c r="P66" s="291"/>
      <c r="Q66" s="292"/>
      <c r="R66" s="290">
        <f>'VPS19'!K7</f>
        <v>0</v>
      </c>
      <c r="S66" s="291"/>
      <c r="T66" s="292"/>
      <c r="U66" s="14" t="s">
        <v>543</v>
      </c>
      <c r="V66" s="14" t="s">
        <v>538</v>
      </c>
      <c r="W66" s="14"/>
      <c r="X66" s="8"/>
    </row>
    <row r="67" spans="1:24" ht="65.25" customHeight="1">
      <c r="A67" s="4" t="s">
        <v>139</v>
      </c>
      <c r="B67" s="14" t="str">
        <f>'OAP17'!A11</f>
        <v>FI44</v>
      </c>
      <c r="C67" s="14" t="str">
        <f>'OAP17'!B11</f>
        <v>Actualització de la Guia de l'estudiant (juliol)</v>
      </c>
      <c r="D67" s="14" t="str">
        <f>'OAP17'!C11</f>
        <v>Graus</v>
      </c>
      <c r="E67" s="14" t="str">
        <f>'OAP17'!D11</f>
        <v>Text</v>
      </c>
      <c r="F67" s="14" t="str">
        <f>'OAP17'!E11</f>
        <v>Anual</v>
      </c>
      <c r="G67" s="14" t="str">
        <f>'OAP17'!F11</f>
        <v>SI</v>
      </c>
      <c r="H67" s="14" t="str">
        <f>'OAP17'!G11</f>
        <v>-</v>
      </c>
      <c r="I67" s="14" t="str">
        <f>'OAP17'!H11</f>
        <v>NO</v>
      </c>
      <c r="J67" s="67" t="s">
        <v>530</v>
      </c>
      <c r="K67" s="88" t="s">
        <v>530</v>
      </c>
      <c r="L67" s="341" t="str">
        <f>'OAP17'!I11</f>
        <v>nd</v>
      </c>
      <c r="M67" s="342"/>
      <c r="N67" s="343"/>
      <c r="O67" s="341" t="str">
        <f>'OAP17'!J11</f>
        <v>SI</v>
      </c>
      <c r="P67" s="342"/>
      <c r="Q67" s="343"/>
      <c r="R67" s="318">
        <f>'OAP17'!L9</f>
        <v>0.15229999999999999</v>
      </c>
      <c r="S67" s="319"/>
      <c r="T67" s="320"/>
      <c r="U67" s="14" t="s">
        <v>144</v>
      </c>
      <c r="V67" s="14" t="s">
        <v>531</v>
      </c>
      <c r="W67" s="14"/>
      <c r="X67" s="8"/>
    </row>
    <row r="68" spans="1:24" ht="65.25" customHeight="1">
      <c r="A68" s="4" t="s">
        <v>139</v>
      </c>
      <c r="B68" s="14" t="str">
        <f>'OAP17'!A12</f>
        <v>FI44</v>
      </c>
      <c r="C68" s="14" t="str">
        <f>'OAP17'!B12</f>
        <v>Actualització de la Guia de l'estudiant (juliol)</v>
      </c>
      <c r="D68" s="14" t="str">
        <f>'OAP17'!C12</f>
        <v>Cicles</v>
      </c>
      <c r="E68" s="14" t="str">
        <f>'OAP17'!D12</f>
        <v>Text</v>
      </c>
      <c r="F68" s="14" t="str">
        <f>'OAP17'!E12</f>
        <v>Anual</v>
      </c>
      <c r="G68" s="14" t="str">
        <f>'OAP17'!F12</f>
        <v>SI</v>
      </c>
      <c r="H68" s="14" t="str">
        <f>'OAP17'!G12</f>
        <v>-</v>
      </c>
      <c r="I68" s="14" t="str">
        <f>'OAP17'!H12</f>
        <v>NO</v>
      </c>
      <c r="J68" s="67" t="s">
        <v>530</v>
      </c>
      <c r="K68" s="88" t="s">
        <v>530</v>
      </c>
      <c r="L68" s="341" t="str">
        <f>'OAP17'!I12</f>
        <v>nd</v>
      </c>
      <c r="M68" s="342"/>
      <c r="N68" s="343"/>
      <c r="O68" s="341" t="str">
        <f>'OAP17'!J12</f>
        <v>SI</v>
      </c>
      <c r="P68" s="342"/>
      <c r="Q68" s="343"/>
      <c r="R68" s="318">
        <f>'OAP17'!L10</f>
        <v>100</v>
      </c>
      <c r="S68" s="319"/>
      <c r="T68" s="320"/>
      <c r="U68" s="14" t="s">
        <v>544</v>
      </c>
      <c r="V68" s="14" t="s">
        <v>531</v>
      </c>
      <c r="W68" s="14"/>
      <c r="X68" s="8"/>
    </row>
    <row r="69" spans="1:24" ht="65.25" customHeight="1">
      <c r="A69" s="4" t="s">
        <v>139</v>
      </c>
      <c r="B69" s="14" t="str">
        <f>'OAP17'!A13</f>
        <v>FI44</v>
      </c>
      <c r="C69" s="14" t="str">
        <f>'OAP17'!B13</f>
        <v>Actualització de la Guia de l'estudiant (juliol)</v>
      </c>
      <c r="D69" s="14" t="str">
        <f>'OAP17'!C13</f>
        <v>Màsters</v>
      </c>
      <c r="E69" s="14" t="str">
        <f>'OAP17'!D13</f>
        <v>Text</v>
      </c>
      <c r="F69" s="14" t="str">
        <f>'OAP17'!E13</f>
        <v>Anual</v>
      </c>
      <c r="G69" s="14" t="str">
        <f>'OAP17'!F13</f>
        <v>SI</v>
      </c>
      <c r="H69" s="14" t="str">
        <f>'OAP17'!G13</f>
        <v>-</v>
      </c>
      <c r="I69" s="14" t="str">
        <f>'OAP17'!H13</f>
        <v>NO</v>
      </c>
      <c r="J69" s="67" t="s">
        <v>530</v>
      </c>
      <c r="K69" s="88" t="s">
        <v>530</v>
      </c>
      <c r="L69" s="341" t="str">
        <f>'OAP17'!I13</f>
        <v>nd</v>
      </c>
      <c r="M69" s="342"/>
      <c r="N69" s="343"/>
      <c r="O69" s="341" t="str">
        <f>'OAP17'!J13</f>
        <v>SI</v>
      </c>
      <c r="P69" s="342"/>
      <c r="Q69" s="343"/>
      <c r="R69" s="318" t="str">
        <f>'OAP17'!L11</f>
        <v>SI</v>
      </c>
      <c r="S69" s="319"/>
      <c r="T69" s="320"/>
      <c r="U69" s="14" t="s">
        <v>545</v>
      </c>
      <c r="V69" s="14" t="s">
        <v>531</v>
      </c>
      <c r="W69" s="14"/>
      <c r="X69" s="8"/>
    </row>
    <row r="70" spans="1:24" ht="65.25" customHeight="1">
      <c r="A70" s="14" t="s">
        <v>19</v>
      </c>
      <c r="B70" s="14" t="s">
        <v>272</v>
      </c>
      <c r="C70" s="14" t="str">
        <f>SREST27!B11</f>
        <v>Seguiment al·lèrgens</v>
      </c>
      <c r="D70" s="14" t="str">
        <f>SREST27!C6</f>
        <v>CETT</v>
      </c>
      <c r="E70" s="14"/>
      <c r="F70" s="14"/>
      <c r="G70" s="14"/>
      <c r="H70" s="14"/>
      <c r="I70" s="14"/>
      <c r="J70" s="67" t="s">
        <v>530</v>
      </c>
      <c r="K70" s="88" t="s">
        <v>530</v>
      </c>
      <c r="L70" s="305"/>
      <c r="M70" s="344"/>
      <c r="N70" s="306"/>
      <c r="O70" s="345"/>
      <c r="P70" s="346"/>
      <c r="Q70" s="347"/>
      <c r="R70" s="345"/>
      <c r="S70" s="346"/>
      <c r="T70" s="347"/>
      <c r="U70" s="4" t="s">
        <v>166</v>
      </c>
      <c r="V70" s="4" t="s">
        <v>43</v>
      </c>
      <c r="X70" s="8"/>
    </row>
    <row r="71" spans="1:24" ht="65.25" customHeight="1">
      <c r="A71" s="14" t="s">
        <v>21</v>
      </c>
      <c r="B71" s="14" t="str">
        <f>'VPS19'!A8</f>
        <v>FI46</v>
      </c>
      <c r="C71" s="14" t="str">
        <f>'VPS19'!B8</f>
        <v xml:space="preserve">Satisfacció dels estudiants amb la Titulació </v>
      </c>
      <c r="D71" s="14" t="str">
        <f>'VPS19'!C8</f>
        <v>Màsters</v>
      </c>
      <c r="E71" s="14" t="str">
        <f>'VPS19'!D8</f>
        <v>Num.</v>
      </c>
      <c r="F71" s="14" t="str">
        <f>'VPS19'!E8</f>
        <v>Anual</v>
      </c>
      <c r="G71" s="14" t="str">
        <f>'VPS19'!F8</f>
        <v>&gt;7</v>
      </c>
      <c r="H71" s="14" t="str">
        <f>'VPS19'!G8</f>
        <v>6-7</v>
      </c>
      <c r="I71" s="14" t="str">
        <f>'VPS19'!H8</f>
        <v>&lt;6</v>
      </c>
      <c r="J71" s="67" t="s">
        <v>530</v>
      </c>
      <c r="K71" s="88" t="s">
        <v>530</v>
      </c>
      <c r="L71" s="318">
        <f>'VPS19'!I8</f>
        <v>7.91</v>
      </c>
      <c r="M71" s="319"/>
      <c r="N71" s="320"/>
      <c r="O71" s="318">
        <f>'VPS19'!J8</f>
        <v>7.77</v>
      </c>
      <c r="P71" s="319"/>
      <c r="Q71" s="320"/>
      <c r="R71" s="290">
        <f>'VPS19'!K8</f>
        <v>0</v>
      </c>
      <c r="S71" s="291"/>
      <c r="T71" s="292"/>
      <c r="U71" s="14" t="s">
        <v>195</v>
      </c>
      <c r="V71" s="14" t="s">
        <v>531</v>
      </c>
      <c r="W71" s="14"/>
      <c r="X71" s="8"/>
    </row>
    <row r="72" spans="1:24" ht="65.25" customHeight="1">
      <c r="A72" s="14" t="s">
        <v>21</v>
      </c>
      <c r="B72" s="14" t="str">
        <f>'VPS19'!A9</f>
        <v>FI46</v>
      </c>
      <c r="C72" s="14" t="str">
        <f>'VPS19'!B9</f>
        <v xml:space="preserve">Satisfacció dels estudiants amb la Titulació </v>
      </c>
      <c r="D72" s="14" t="str">
        <f>'VPS19'!C9</f>
        <v>Postgraus</v>
      </c>
      <c r="E72" s="14" t="str">
        <f>'VPS19'!D9</f>
        <v>Num.</v>
      </c>
      <c r="F72" s="14" t="str">
        <f>'VPS19'!E9</f>
        <v>Anual</v>
      </c>
      <c r="G72" s="14" t="str">
        <f>'VPS19'!F9</f>
        <v>&gt;7</v>
      </c>
      <c r="H72" s="14" t="str">
        <f>'VPS19'!G9</f>
        <v>6-7</v>
      </c>
      <c r="I72" s="14" t="str">
        <f>'VPS19'!H9</f>
        <v>&lt;6</v>
      </c>
      <c r="J72" s="67" t="s">
        <v>530</v>
      </c>
      <c r="K72" s="88" t="s">
        <v>530</v>
      </c>
      <c r="L72" s="318">
        <f>'VPS19'!I9</f>
        <v>8.82</v>
      </c>
      <c r="M72" s="319"/>
      <c r="N72" s="320"/>
      <c r="O72" s="318">
        <f>'VPS19'!J9</f>
        <v>8.0399999999999991</v>
      </c>
      <c r="P72" s="319"/>
      <c r="Q72" s="320"/>
      <c r="R72" s="290">
        <f>'VPS19'!K9</f>
        <v>0</v>
      </c>
      <c r="S72" s="291"/>
      <c r="T72" s="292"/>
      <c r="U72" s="14" t="s">
        <v>195</v>
      </c>
      <c r="V72" s="14" t="s">
        <v>534</v>
      </c>
      <c r="W72" s="14"/>
      <c r="X72" s="8"/>
    </row>
    <row r="73" spans="1:24" ht="65.25" customHeight="1">
      <c r="A73" s="14" t="s">
        <v>21</v>
      </c>
      <c r="B73" s="14" t="str">
        <f>'VPS19'!A10</f>
        <v>FI46</v>
      </c>
      <c r="C73" s="14" t="str">
        <f>'VPS19'!B10</f>
        <v xml:space="preserve">Satisfacció dels estudiants amb la Titulació </v>
      </c>
      <c r="D73" s="14" t="str">
        <f>'VPS19'!C10</f>
        <v>Graus</v>
      </c>
      <c r="E73" s="14" t="str">
        <f>'VPS19'!D10</f>
        <v>Num.</v>
      </c>
      <c r="F73" s="14" t="str">
        <f>'VPS19'!E10</f>
        <v>Anual</v>
      </c>
      <c r="G73" s="14" t="str">
        <f>'VPS19'!F10</f>
        <v>&gt;7</v>
      </c>
      <c r="H73" s="14" t="str">
        <f>'VPS19'!G10</f>
        <v>6-7</v>
      </c>
      <c r="I73" s="14" t="str">
        <f>'VPS19'!H10</f>
        <v>&lt;6</v>
      </c>
      <c r="J73" s="67" t="s">
        <v>530</v>
      </c>
      <c r="K73" s="88" t="s">
        <v>530</v>
      </c>
      <c r="L73" s="318">
        <f>'VPS19'!I10</f>
        <v>8.0500000000000007</v>
      </c>
      <c r="M73" s="319"/>
      <c r="N73" s="320"/>
      <c r="O73" s="318">
        <f>'VPS19'!J10</f>
        <v>7.73</v>
      </c>
      <c r="P73" s="319"/>
      <c r="Q73" s="320"/>
      <c r="R73" s="290">
        <f>'VPS19'!K10</f>
        <v>0</v>
      </c>
      <c r="S73" s="291"/>
      <c r="T73" s="292"/>
      <c r="U73" s="14" t="s">
        <v>543</v>
      </c>
      <c r="V73" s="14" t="s">
        <v>538</v>
      </c>
      <c r="W73" s="14"/>
      <c r="X73" s="8"/>
    </row>
    <row r="74" spans="1:24" ht="65.25" customHeight="1">
      <c r="A74" s="14" t="s">
        <v>21</v>
      </c>
      <c r="B74" s="14" t="str">
        <f>'VPS19'!A11</f>
        <v>FI46</v>
      </c>
      <c r="C74" s="14" t="str">
        <f>'VPS19'!B11</f>
        <v xml:space="preserve">Satisfacció dels estudiants amb la Titulació </v>
      </c>
      <c r="D74" s="14" t="str">
        <f>'VPS19'!C11</f>
        <v>Cicles</v>
      </c>
      <c r="E74" s="14" t="str">
        <f>'VPS19'!D11</f>
        <v>Num.</v>
      </c>
      <c r="F74" s="14" t="str">
        <f>'VPS19'!E11</f>
        <v>Anual</v>
      </c>
      <c r="G74" s="14" t="str">
        <f>'VPS19'!F11</f>
        <v>&gt;7</v>
      </c>
      <c r="H74" s="14" t="str">
        <f>'VPS19'!G11</f>
        <v>6-7</v>
      </c>
      <c r="I74" s="14" t="str">
        <f>'VPS19'!H11</f>
        <v>&lt;6</v>
      </c>
      <c r="J74" s="67" t="s">
        <v>530</v>
      </c>
      <c r="K74" s="88" t="s">
        <v>530</v>
      </c>
      <c r="L74" s="318">
        <f>'VPS19'!I11</f>
        <v>8.1</v>
      </c>
      <c r="M74" s="319"/>
      <c r="N74" s="320"/>
      <c r="O74" s="318">
        <f>'VPS19'!J11</f>
        <v>6.99</v>
      </c>
      <c r="P74" s="319"/>
      <c r="Q74" s="320"/>
      <c r="R74" s="290">
        <f>'VPS19'!K11</f>
        <v>0</v>
      </c>
      <c r="S74" s="291"/>
      <c r="T74" s="292"/>
      <c r="U74" s="14" t="s">
        <v>543</v>
      </c>
      <c r="V74" s="14" t="s">
        <v>538</v>
      </c>
      <c r="W74" s="14"/>
      <c r="X74" s="8"/>
    </row>
    <row r="75" spans="1:24" ht="65.25" customHeight="1">
      <c r="A75" s="14" t="s">
        <v>1</v>
      </c>
      <c r="B75" s="14" t="str">
        <f>'AIM10'!A4</f>
        <v>FI47</v>
      </c>
      <c r="C75" s="14" t="str">
        <f>'AIM10'!B4</f>
        <v>Nº d’errors generats en el procés d’automatrícula</v>
      </c>
      <c r="D75" s="14" t="str">
        <f>'AIM10'!C4</f>
        <v>Graus</v>
      </c>
      <c r="E75" s="14" t="str">
        <f>'AIM10'!D4</f>
        <v>Num.</v>
      </c>
      <c r="F75" s="14" t="str">
        <f>'AIM10'!E4</f>
        <v>Anual</v>
      </c>
      <c r="G75" s="14" t="str">
        <f>'AIM10'!F4</f>
        <v>0-2</v>
      </c>
      <c r="H75" s="14">
        <f>'AIM10'!G4</f>
        <v>3</v>
      </c>
      <c r="I75" s="14" t="str">
        <f>'AIM10'!H4</f>
        <v>&gt;3</v>
      </c>
      <c r="J75" s="67" t="s">
        <v>530</v>
      </c>
      <c r="K75" s="88" t="s">
        <v>530</v>
      </c>
      <c r="L75" s="310" t="str">
        <f>'AIM10'!I4</f>
        <v>nd</v>
      </c>
      <c r="M75" s="311"/>
      <c r="N75" s="312"/>
      <c r="O75" s="348" t="e">
        <f>'AIM10'!#REF!</f>
        <v>#REF!</v>
      </c>
      <c r="P75" s="350"/>
      <c r="Q75" s="349"/>
      <c r="R75" s="348">
        <f>'AIM10'!L4</f>
        <v>0</v>
      </c>
      <c r="S75" s="350"/>
      <c r="T75" s="349"/>
      <c r="U75" s="14" t="s">
        <v>199</v>
      </c>
      <c r="V75" s="14" t="s">
        <v>531</v>
      </c>
      <c r="W75" s="14"/>
      <c r="X75" s="8"/>
    </row>
    <row r="76" spans="1:24" ht="65.25" customHeight="1">
      <c r="A76" s="14" t="s">
        <v>1</v>
      </c>
      <c r="B76" s="14" t="str">
        <f>'AIM10'!A5</f>
        <v>FI47</v>
      </c>
      <c r="C76" s="14" t="str">
        <f>'AIM10'!B5</f>
        <v>Nº d’errors generats en el procés d’automatrícula</v>
      </c>
      <c r="D76" s="14" t="str">
        <f>'AIM10'!C5</f>
        <v>Màsters, DEUS i postgraus</v>
      </c>
      <c r="E76" s="14" t="str">
        <f>'AIM10'!D5</f>
        <v>Num.</v>
      </c>
      <c r="F76" s="14" t="str">
        <f>'AIM10'!E5</f>
        <v>Anual</v>
      </c>
      <c r="G76" s="14" t="str">
        <f>'AIM10'!F5</f>
        <v>0-2</v>
      </c>
      <c r="H76" s="14">
        <f>'AIM10'!G5</f>
        <v>3</v>
      </c>
      <c r="I76" s="14" t="str">
        <f>'AIM10'!H5</f>
        <v>&gt;3</v>
      </c>
      <c r="J76" s="67" t="s">
        <v>530</v>
      </c>
      <c r="K76" s="88" t="s">
        <v>530</v>
      </c>
      <c r="L76" s="310" t="str">
        <f>'AIM10'!I5</f>
        <v>nd</v>
      </c>
      <c r="M76" s="311"/>
      <c r="N76" s="312"/>
      <c r="O76" s="348">
        <f>'AIM10'!J5</f>
        <v>4</v>
      </c>
      <c r="P76" s="350"/>
      <c r="Q76" s="349"/>
      <c r="R76" s="348">
        <f>'AIM10'!L5</f>
        <v>0</v>
      </c>
      <c r="S76" s="350"/>
      <c r="T76" s="349"/>
      <c r="U76" s="14" t="s">
        <v>199</v>
      </c>
      <c r="V76" s="14" t="s">
        <v>531</v>
      </c>
      <c r="W76" s="14"/>
      <c r="X76" s="8"/>
    </row>
    <row r="77" spans="1:24" ht="65.25" customHeight="1">
      <c r="A77" s="14" t="s">
        <v>1</v>
      </c>
      <c r="B77" s="14" t="str">
        <f>'AIM10'!A6</f>
        <v>FI47</v>
      </c>
      <c r="C77" s="14" t="str">
        <f>'AIM10'!B6</f>
        <v>Nº d’errors generats en el procés d’automatrícula</v>
      </c>
      <c r="D77" s="14" t="str">
        <f>'AIM10'!C6</f>
        <v>PME</v>
      </c>
      <c r="E77" s="14" t="str">
        <f>'AIM10'!D6</f>
        <v>Num.</v>
      </c>
      <c r="F77" s="14" t="str">
        <f>'AIM10'!E6</f>
        <v>Anual</v>
      </c>
      <c r="G77" s="14" t="str">
        <f>'AIM10'!F6</f>
        <v>0-2</v>
      </c>
      <c r="H77" s="14">
        <f>'AIM10'!G6</f>
        <v>3</v>
      </c>
      <c r="I77" s="14" t="str">
        <f>'AIM10'!H6</f>
        <v>&gt;3</v>
      </c>
      <c r="J77" s="67" t="s">
        <v>530</v>
      </c>
      <c r="K77" s="88" t="s">
        <v>530</v>
      </c>
      <c r="L77" s="310" t="str">
        <f>'AIM10'!I6</f>
        <v>nd</v>
      </c>
      <c r="M77" s="312"/>
      <c r="N77" s="112" t="s">
        <v>530</v>
      </c>
      <c r="O77" s="348" t="str">
        <f>'AIM10'!J6</f>
        <v>nd</v>
      </c>
      <c r="P77" s="349"/>
      <c r="Q77" s="112" t="e">
        <f>'AIM10'!#REF!</f>
        <v>#REF!</v>
      </c>
      <c r="R77" s="348">
        <f>'AIM10'!L6</f>
        <v>1</v>
      </c>
      <c r="S77" s="349"/>
      <c r="T77" s="112" t="e">
        <f>'AIM10'!#REF!</f>
        <v>#REF!</v>
      </c>
      <c r="U77" s="14" t="s">
        <v>199</v>
      </c>
      <c r="V77" s="14" t="s">
        <v>531</v>
      </c>
      <c r="W77" s="14"/>
      <c r="X77" s="8"/>
    </row>
    <row r="78" spans="1:24" ht="65.25" customHeight="1">
      <c r="A78" s="14" t="s">
        <v>5</v>
      </c>
      <c r="B78" s="118" t="str">
        <f>'DPE02'!A7</f>
        <v>FI48</v>
      </c>
      <c r="C78" s="118" t="str">
        <f>'DPE02'!B7</f>
        <v>Clima Laboral</v>
      </c>
      <c r="D78" s="118" t="str">
        <f>'DPE02'!C7</f>
        <v>CETT</v>
      </c>
      <c r="E78" s="118" t="str">
        <f>'DPE02'!D7</f>
        <v>%</v>
      </c>
      <c r="F78" s="118" t="str">
        <f>'DPE02'!E7</f>
        <v>Anual</v>
      </c>
      <c r="G78" s="118" t="str">
        <f>'DPE02'!F7</f>
        <v>&gt;80%</v>
      </c>
      <c r="H78" s="118" t="str">
        <f>'DPE02'!G7</f>
        <v>60-80%</v>
      </c>
      <c r="I78" s="118" t="str">
        <f>'DPE02'!H7</f>
        <v>&lt;60%</v>
      </c>
      <c r="J78" s="67" t="s">
        <v>530</v>
      </c>
      <c r="K78" s="88" t="s">
        <v>530</v>
      </c>
      <c r="L78" s="296" t="str">
        <f>'DPE02'!I7</f>
        <v>nd</v>
      </c>
      <c r="M78" s="297"/>
      <c r="N78" s="298"/>
      <c r="O78" s="296" t="str">
        <f>'DPE02'!J7</f>
        <v>nd</v>
      </c>
      <c r="P78" s="297"/>
      <c r="Q78" s="298"/>
      <c r="R78" s="296">
        <f>'DPE02'!M7</f>
        <v>0</v>
      </c>
      <c r="S78" s="297"/>
      <c r="T78" s="298"/>
      <c r="U78" s="14" t="s">
        <v>546</v>
      </c>
      <c r="V78" s="14" t="s">
        <v>532</v>
      </c>
      <c r="W78" s="14"/>
      <c r="X78" s="8"/>
    </row>
    <row r="79" spans="1:24" ht="65.25" customHeight="1">
      <c r="A79" s="14" t="s">
        <v>17</v>
      </c>
      <c r="B79" s="14" t="str">
        <f>'SAT18'!A6</f>
        <v>FI49</v>
      </c>
      <c r="C79" s="14" t="str">
        <f>'SAT18'!B6</f>
        <v xml:space="preserve">Grau de Participació en les Enquestes de Satisfacció  </v>
      </c>
      <c r="D79" s="14" t="str">
        <f>'SAT18'!C6</f>
        <v>Graus</v>
      </c>
      <c r="E79" s="14" t="str">
        <f>'SAT18'!D6</f>
        <v>%</v>
      </c>
      <c r="F79" s="14" t="str">
        <f>'SAT18'!E6</f>
        <v>Anual</v>
      </c>
      <c r="G79" s="14" t="str">
        <f>'SAT18'!F6</f>
        <v>&gt;30%</v>
      </c>
      <c r="H79" s="14" t="str">
        <f>'SAT18'!G6</f>
        <v>20-30%</v>
      </c>
      <c r="I79" s="14" t="str">
        <f>'SAT18'!H6</f>
        <v>&lt;20%</v>
      </c>
      <c r="J79" s="67" t="s">
        <v>530</v>
      </c>
      <c r="K79" s="88" t="s">
        <v>530</v>
      </c>
      <c r="L79" s="345">
        <f>'SAT18'!I6</f>
        <v>0.36</v>
      </c>
      <c r="M79" s="346"/>
      <c r="N79" s="347"/>
      <c r="O79" s="293">
        <f>'SAT18'!L6</f>
        <v>0</v>
      </c>
      <c r="P79" s="294"/>
      <c r="Q79" s="295"/>
      <c r="R79" s="302">
        <f>'SAT18'!M7</f>
        <v>0.37</v>
      </c>
      <c r="S79" s="303"/>
      <c r="T79" s="304"/>
      <c r="U79" s="14" t="s">
        <v>38</v>
      </c>
      <c r="V79" s="14" t="s">
        <v>531</v>
      </c>
      <c r="W79" s="14"/>
      <c r="X79" s="8"/>
    </row>
    <row r="80" spans="1:24" ht="65.25" customHeight="1">
      <c r="A80" s="14" t="s">
        <v>17</v>
      </c>
      <c r="B80" s="14" t="str">
        <f>'SAT18'!A7</f>
        <v>FI49</v>
      </c>
      <c r="C80" s="14" t="str">
        <f>'SAT18'!B7</f>
        <v xml:space="preserve">Grau de Participació en les Enquestes de Satisfacció  </v>
      </c>
      <c r="D80" s="14" t="str">
        <f>'SAT18'!C7</f>
        <v>Màsters</v>
      </c>
      <c r="E80" s="14" t="str">
        <f>'SAT18'!D7</f>
        <v>%</v>
      </c>
      <c r="F80" s="14" t="str">
        <f>'SAT18'!E7</f>
        <v>Anual</v>
      </c>
      <c r="G80" s="14" t="str">
        <f>'SAT18'!F7</f>
        <v>&gt;30%</v>
      </c>
      <c r="H80" s="14" t="str">
        <f>'SAT18'!G7</f>
        <v>20-30%</v>
      </c>
      <c r="I80" s="14" t="str">
        <f>'SAT18'!H7</f>
        <v>&lt;20%</v>
      </c>
      <c r="J80" s="67" t="s">
        <v>530</v>
      </c>
      <c r="K80" s="88" t="s">
        <v>530</v>
      </c>
      <c r="L80" s="345">
        <f>'SAT18'!I7</f>
        <v>0.37</v>
      </c>
      <c r="M80" s="346"/>
      <c r="N80" s="347"/>
      <c r="O80" s="293">
        <f>'SAT18'!L7</f>
        <v>0</v>
      </c>
      <c r="P80" s="294"/>
      <c r="Q80" s="295"/>
      <c r="R80" s="302">
        <f>'SAT18'!M8</f>
        <v>0.44</v>
      </c>
      <c r="S80" s="303"/>
      <c r="T80" s="304"/>
      <c r="U80" s="14" t="s">
        <v>38</v>
      </c>
      <c r="V80" s="14" t="s">
        <v>537</v>
      </c>
      <c r="W80" s="14"/>
      <c r="X80" s="8"/>
    </row>
    <row r="81" spans="1:24" ht="65.25" customHeight="1">
      <c r="A81" s="14" t="s">
        <v>17</v>
      </c>
      <c r="B81" s="14" t="str">
        <f>'SAT18'!A8</f>
        <v>FI49</v>
      </c>
      <c r="C81" s="14" t="str">
        <f>'SAT18'!B8</f>
        <v xml:space="preserve">Grau de Participació en les Enquestes de Satisfacció  </v>
      </c>
      <c r="D81" s="14" t="str">
        <f>'SAT18'!C8</f>
        <v>Cicles</v>
      </c>
      <c r="E81" s="14" t="str">
        <f>'SAT18'!D8</f>
        <v>%</v>
      </c>
      <c r="F81" s="14" t="str">
        <f>'SAT18'!E8</f>
        <v>Anual</v>
      </c>
      <c r="G81" s="14" t="str">
        <f>'SAT18'!F8</f>
        <v>&gt;30%</v>
      </c>
      <c r="H81" s="14" t="str">
        <f>'SAT18'!G8</f>
        <v>20-30%</v>
      </c>
      <c r="I81" s="14" t="str">
        <f>'SAT18'!H8</f>
        <v>&lt;20%</v>
      </c>
      <c r="J81" s="67" t="s">
        <v>530</v>
      </c>
      <c r="K81" s="88" t="s">
        <v>530</v>
      </c>
      <c r="L81" s="345">
        <f>'SAT18'!I8</f>
        <v>0.35</v>
      </c>
      <c r="M81" s="346"/>
      <c r="N81" s="347"/>
      <c r="O81" s="293">
        <f>'SAT18'!L8</f>
        <v>0</v>
      </c>
      <c r="P81" s="294"/>
      <c r="Q81" s="295"/>
      <c r="R81" s="302">
        <f>'SAT18'!M9</f>
        <v>0.42</v>
      </c>
      <c r="S81" s="303"/>
      <c r="T81" s="304"/>
      <c r="U81" s="14" t="s">
        <v>38</v>
      </c>
      <c r="V81" s="14" t="s">
        <v>531</v>
      </c>
      <c r="W81" s="14"/>
      <c r="X81" s="8"/>
    </row>
    <row r="82" spans="1:24" ht="65.25" customHeight="1">
      <c r="A82" s="14" t="s">
        <v>17</v>
      </c>
      <c r="B82" s="14" t="str">
        <f>'SAT18'!A9</f>
        <v>FI49</v>
      </c>
      <c r="C82" s="14" t="str">
        <f>'SAT18'!B9</f>
        <v xml:space="preserve">Grau de Participació en les Enquestes de Satisfacció  </v>
      </c>
      <c r="D82" s="14" t="str">
        <f>'SAT18'!C9</f>
        <v>Postgraus</v>
      </c>
      <c r="E82" s="14" t="str">
        <f>'SAT18'!D9</f>
        <v>%</v>
      </c>
      <c r="F82" s="14" t="str">
        <f>'SAT18'!E9</f>
        <v>Anual</v>
      </c>
      <c r="G82" s="14" t="str">
        <f>'SAT18'!F9</f>
        <v>&gt;30%</v>
      </c>
      <c r="H82" s="14" t="str">
        <f>'SAT18'!G9</f>
        <v>20-30%</v>
      </c>
      <c r="I82" s="14" t="str">
        <f>'SAT18'!H9</f>
        <v>&lt;20%</v>
      </c>
      <c r="J82" s="67" t="s">
        <v>530</v>
      </c>
      <c r="K82" s="88" t="s">
        <v>530</v>
      </c>
      <c r="L82" s="345">
        <f>'SAT18'!I9</f>
        <v>0.23</v>
      </c>
      <c r="M82" s="347"/>
      <c r="N82" s="131"/>
      <c r="O82" s="293">
        <f>'SAT18'!L9</f>
        <v>0</v>
      </c>
      <c r="P82" s="295"/>
      <c r="Q82" s="135"/>
      <c r="R82" s="302" t="str">
        <f>'SAT18'!M10</f>
        <v>40.54%</v>
      </c>
      <c r="S82" s="304"/>
      <c r="T82" s="64" t="str">
        <f>'SAT18'!O10</f>
        <v>x</v>
      </c>
      <c r="U82" s="14" t="s">
        <v>38</v>
      </c>
      <c r="V82" s="14" t="s">
        <v>531</v>
      </c>
      <c r="W82" s="14"/>
      <c r="X82" s="8"/>
    </row>
    <row r="83" spans="1:24" ht="65.25" customHeight="1">
      <c r="A83" s="14" t="s">
        <v>5</v>
      </c>
      <c r="B83" s="118" t="str">
        <f>'DPE02'!A8</f>
        <v>FI50</v>
      </c>
      <c r="C83" s="118" t="str">
        <f>'DPE02'!B8</f>
        <v>Grau d'implantació del Pla d'Igualtat</v>
      </c>
      <c r="D83" s="118" t="str">
        <f>'DPE02'!C8</f>
        <v>CETT</v>
      </c>
      <c r="E83" s="118" t="str">
        <f>'DPE02'!D8</f>
        <v>%</v>
      </c>
      <c r="F83" s="118" t="str">
        <f>'DPE02'!E8</f>
        <v>Anual</v>
      </c>
      <c r="G83" s="118" t="str">
        <f>'DPE02'!F8</f>
        <v>&gt;80%</v>
      </c>
      <c r="H83" s="118" t="str">
        <f>'DPE02'!G8</f>
        <v>60-80%</v>
      </c>
      <c r="I83" s="118" t="str">
        <f>'DPE02'!H8</f>
        <v>&lt;60%</v>
      </c>
      <c r="J83" s="67" t="s">
        <v>530</v>
      </c>
      <c r="K83" s="88" t="s">
        <v>530</v>
      </c>
      <c r="L83" s="296" t="str">
        <f>'DPE02'!I8</f>
        <v>nd</v>
      </c>
      <c r="M83" s="298"/>
      <c r="N83" s="134"/>
      <c r="O83" s="296">
        <f>'DPE02'!J8</f>
        <v>0.77</v>
      </c>
      <c r="P83" s="298"/>
      <c r="Q83" s="134"/>
      <c r="R83" s="296">
        <f>'DPE02'!M8</f>
        <v>0</v>
      </c>
      <c r="S83" s="298"/>
      <c r="T83" s="134"/>
      <c r="U83" s="14" t="s">
        <v>546</v>
      </c>
      <c r="V83" s="14" t="s">
        <v>532</v>
      </c>
      <c r="W83" s="14"/>
      <c r="X83" s="8"/>
    </row>
    <row r="84" spans="1:24" ht="65.25" customHeight="1">
      <c r="A84" s="14" t="s">
        <v>6</v>
      </c>
      <c r="B84" s="14" t="str">
        <f>DISS07!A6</f>
        <v>FI51</v>
      </c>
      <c r="C84" s="14" t="str">
        <f>DISS07!B6</f>
        <v xml:space="preserve">Percentatge de plantilles de disseny penjades respecte els nous programes formatius </v>
      </c>
      <c r="D84" s="14" t="str">
        <f>DISS07!C6</f>
        <v>CETT</v>
      </c>
      <c r="E84" s="14" t="str">
        <f>DISS07!D6</f>
        <v>%</v>
      </c>
      <c r="F84" s="14" t="str">
        <f>DISS07!E6</f>
        <v>Anual</v>
      </c>
      <c r="G84" s="14">
        <f>DISS07!F6</f>
        <v>1</v>
      </c>
      <c r="H84" s="14" t="str">
        <f>DISS07!G6</f>
        <v>75-99%</v>
      </c>
      <c r="I84" s="14" t="str">
        <f>DISS07!H6</f>
        <v>&lt;75%</v>
      </c>
      <c r="J84" s="67" t="s">
        <v>530</v>
      </c>
      <c r="K84" s="88" t="s">
        <v>530</v>
      </c>
      <c r="L84" s="313">
        <f>DISS07!I6</f>
        <v>1</v>
      </c>
      <c r="M84" s="314"/>
      <c r="N84" s="315"/>
      <c r="O84" s="313" t="str">
        <f>DISS07!J6</f>
        <v>nd</v>
      </c>
      <c r="P84" s="314"/>
      <c r="Q84" s="315"/>
      <c r="R84" s="313">
        <f>DISS07!K6</f>
        <v>1</v>
      </c>
      <c r="S84" s="314"/>
      <c r="T84" s="315"/>
      <c r="U84" s="14" t="s">
        <v>38</v>
      </c>
      <c r="V84" s="14" t="s">
        <v>531</v>
      </c>
      <c r="W84" s="14"/>
      <c r="X84" s="8"/>
    </row>
    <row r="85" spans="1:24" ht="65.25" customHeight="1">
      <c r="A85" s="14" t="s">
        <v>9</v>
      </c>
      <c r="B85" s="14" t="str">
        <f>'GLJ26'!A6</f>
        <v>FI52</v>
      </c>
      <c r="C85" s="14" t="str">
        <f>'GLJ26'!B6</f>
        <v>Seguiment del procés de sel·lecció i contractació de personal</v>
      </c>
      <c r="D85" s="14" t="str">
        <f>'GLJ26'!C6</f>
        <v>CETT</v>
      </c>
      <c r="E85" s="14" t="str">
        <f>'GLJ26'!D6</f>
        <v>Núm</v>
      </c>
      <c r="F85" s="14" t="str">
        <f>'GLJ26'!E6</f>
        <v>Semestral</v>
      </c>
      <c r="G85" s="14" t="str">
        <f>'GLJ26'!F6</f>
        <v>0-10%</v>
      </c>
      <c r="H85" s="14" t="str">
        <f>'GLJ26'!G6</f>
        <v>10-20%</v>
      </c>
      <c r="I85" s="14" t="str">
        <f>'GLJ26'!H6</f>
        <v>&gt;20%</v>
      </c>
      <c r="J85" s="67" t="s">
        <v>530</v>
      </c>
      <c r="K85" s="88" t="s">
        <v>530</v>
      </c>
      <c r="L85" s="290" t="str">
        <f>'GLJ26'!I6</f>
        <v>nd</v>
      </c>
      <c r="M85" s="292"/>
      <c r="N85" s="130"/>
      <c r="O85" s="290">
        <f>'GLJ26'!J6</f>
        <v>7.6923076923076872E-2</v>
      </c>
      <c r="P85" s="292"/>
      <c r="Q85" s="67">
        <f>'GLJ26'!K6</f>
        <v>0</v>
      </c>
      <c r="R85" s="290">
        <f>'GLJ26'!L6</f>
        <v>0</v>
      </c>
      <c r="S85" s="292"/>
      <c r="T85" s="67">
        <f>'GLJ26'!M6</f>
        <v>0</v>
      </c>
      <c r="U85" s="14" t="s">
        <v>546</v>
      </c>
      <c r="V85" s="14" t="s">
        <v>531</v>
      </c>
      <c r="W85" s="17"/>
      <c r="X85" s="8"/>
    </row>
    <row r="86" spans="1:24" ht="65.25" customHeight="1">
      <c r="A86" s="14" t="s">
        <v>9</v>
      </c>
      <c r="B86" s="14" t="str">
        <f>'GLJ26'!A7</f>
        <v xml:space="preserve">FI53 </v>
      </c>
      <c r="C86" s="14" t="str">
        <f>'GLJ26'!B7</f>
        <v>Publicació del manual de benvinguda actualitzat - gener</v>
      </c>
      <c r="D86" s="14" t="str">
        <f>'GLJ26'!C7</f>
        <v>CETT</v>
      </c>
      <c r="E86" s="14" t="str">
        <f>'GLJ26'!D7</f>
        <v>Text</v>
      </c>
      <c r="F86" s="14" t="str">
        <f>'GLJ26'!E7</f>
        <v>Anual</v>
      </c>
      <c r="G86" s="14" t="str">
        <f>'GLJ26'!F7</f>
        <v>SI</v>
      </c>
      <c r="H86" s="14" t="str">
        <f>'GLJ26'!G7</f>
        <v>-</v>
      </c>
      <c r="I86" s="14" t="str">
        <f>'GLJ26'!H7</f>
        <v>NO</v>
      </c>
      <c r="J86" s="67" t="s">
        <v>530</v>
      </c>
      <c r="K86" s="88" t="s">
        <v>530</v>
      </c>
      <c r="L86" s="290" t="str">
        <f>'GLJ26'!I7</f>
        <v>nd</v>
      </c>
      <c r="M86" s="291"/>
      <c r="N86" s="292"/>
      <c r="O86" s="290" t="str">
        <f>'GLJ26'!J7</f>
        <v>SI</v>
      </c>
      <c r="P86" s="291"/>
      <c r="Q86" s="292"/>
      <c r="R86" s="290" t="str">
        <f>'GLJ26'!L7</f>
        <v>SI</v>
      </c>
      <c r="S86" s="291"/>
      <c r="T86" s="292"/>
      <c r="U86" s="14" t="s">
        <v>535</v>
      </c>
      <c r="V86" s="14" t="s">
        <v>538</v>
      </c>
      <c r="W86" s="17"/>
      <c r="X86" s="8"/>
    </row>
    <row r="87" spans="1:24" ht="65.25" customHeight="1">
      <c r="A87" s="14" t="s">
        <v>15</v>
      </c>
      <c r="B87" s="14" t="str">
        <f>PLAN09!A11</f>
        <v>FI55</v>
      </c>
      <c r="C87" s="14" t="str">
        <f>PLAN09!B11</f>
        <v>Grau de compliment del PDA</v>
      </c>
      <c r="D87" s="14" t="str">
        <f>PLAN09!C11</f>
        <v>CETT</v>
      </c>
      <c r="E87" s="14" t="str">
        <f>PLAN09!D11</f>
        <v>Num.</v>
      </c>
      <c r="F87" s="14" t="str">
        <f>PLAN09!E11</f>
        <v>Anual</v>
      </c>
      <c r="G87" s="14" t="str">
        <f>PLAN09!F11</f>
        <v>&gt;90%</v>
      </c>
      <c r="H87" s="14" t="str">
        <f>PLAN09!G11</f>
        <v>70-90%</v>
      </c>
      <c r="I87" s="14" t="str">
        <f>PLAN09!H11</f>
        <v>&lt;70%</v>
      </c>
      <c r="J87" s="67" t="s">
        <v>530</v>
      </c>
      <c r="K87" s="88" t="s">
        <v>530</v>
      </c>
      <c r="L87" s="310" t="e">
        <f>PLAN09!#REF!</f>
        <v>#REF!</v>
      </c>
      <c r="M87" s="312"/>
      <c r="N87" s="133"/>
      <c r="O87" s="348">
        <f>PLAN09!L11</f>
        <v>0.90400000000000003</v>
      </c>
      <c r="P87" s="349"/>
      <c r="Q87" s="136"/>
      <c r="R87" s="348">
        <f>PLAN09!O11</f>
        <v>0.88</v>
      </c>
      <c r="S87" s="349"/>
      <c r="T87" s="136"/>
      <c r="U87" s="14" t="s">
        <v>159</v>
      </c>
      <c r="V87" s="14" t="s">
        <v>531</v>
      </c>
      <c r="W87" s="14"/>
      <c r="X87" s="8"/>
    </row>
    <row r="88" spans="1:24" ht="65.25" customHeight="1">
      <c r="A88" s="4" t="s">
        <v>139</v>
      </c>
      <c r="B88" s="14" t="str">
        <f>'OAP17'!A14</f>
        <v>FI56</v>
      </c>
      <c r="C88" s="14" t="str">
        <f>'OAP17'!B14</f>
        <v>Adequació de les pràctiques als estudis cursats</v>
      </c>
      <c r="D88" s="14" t="str">
        <f>'OAP17'!C14</f>
        <v>GT</v>
      </c>
      <c r="E88" s="14" t="e">
        <f>'OAP17'!#REF!</f>
        <v>#REF!</v>
      </c>
      <c r="F88" s="14" t="e">
        <f>'OAP17'!#REF!</f>
        <v>#REF!</v>
      </c>
      <c r="G88" s="14" t="e">
        <f>'OAP17'!#REF!</f>
        <v>#REF!</v>
      </c>
      <c r="H88" s="14" t="e">
        <f>'OAP17'!#REF!</f>
        <v>#REF!</v>
      </c>
      <c r="I88" s="14" t="e">
        <f>'OAP17'!#REF!</f>
        <v>#REF!</v>
      </c>
      <c r="J88" s="67" t="s">
        <v>530</v>
      </c>
      <c r="K88" s="88" t="s">
        <v>530</v>
      </c>
      <c r="L88" s="318" t="e">
        <f>'OAP17'!#REF!</f>
        <v>#REF!</v>
      </c>
      <c r="M88" s="319"/>
      <c r="N88" s="320"/>
      <c r="O88" s="318" t="e">
        <f>'OAP17'!#REF!</f>
        <v>#REF!</v>
      </c>
      <c r="P88" s="319"/>
      <c r="Q88" s="320"/>
      <c r="R88" s="318" t="str">
        <f>'OAP17'!L12</f>
        <v>SI</v>
      </c>
      <c r="S88" s="320"/>
      <c r="T88" s="142"/>
      <c r="U88" s="14" t="s">
        <v>195</v>
      </c>
      <c r="V88" s="14" t="s">
        <v>531</v>
      </c>
      <c r="W88" s="14"/>
      <c r="X88" s="8"/>
    </row>
    <row r="89" spans="1:24" ht="65.25" customHeight="1">
      <c r="A89" s="4" t="s">
        <v>139</v>
      </c>
      <c r="B89" s="14" t="str">
        <f>'OAP17'!A15</f>
        <v>FI56</v>
      </c>
      <c r="C89" s="14" t="str">
        <f>'OAP17'!B15</f>
        <v>Adequació de les pràctiques als estudis cursats</v>
      </c>
      <c r="D89" s="14" t="str">
        <f>'OAP17'!C15</f>
        <v>GCCG</v>
      </c>
      <c r="E89" s="14" t="str">
        <f>'OAP17'!D15</f>
        <v>Num.</v>
      </c>
      <c r="F89" s="14" t="str">
        <f>'OAP17'!E15</f>
        <v>Anual</v>
      </c>
      <c r="G89" s="14" t="str">
        <f>'OAP17'!F15</f>
        <v>&gt;7</v>
      </c>
      <c r="H89" s="14" t="str">
        <f>'OAP17'!G15</f>
        <v>6-7</v>
      </c>
      <c r="I89" s="14" t="str">
        <f>'OAP17'!H15</f>
        <v>&lt;6</v>
      </c>
      <c r="J89" s="67" t="s">
        <v>530</v>
      </c>
      <c r="K89" s="88" t="s">
        <v>530</v>
      </c>
      <c r="L89" s="318">
        <f>'OAP17'!I15</f>
        <v>8.9700000000000006</v>
      </c>
      <c r="M89" s="319"/>
      <c r="N89" s="320"/>
      <c r="O89" s="318">
        <f>'OAP17'!J15</f>
        <v>8.9</v>
      </c>
      <c r="P89" s="319"/>
      <c r="Q89" s="320"/>
      <c r="R89" s="318" t="str">
        <f>'OAP17'!L13</f>
        <v>SI</v>
      </c>
      <c r="S89" s="319"/>
      <c r="T89" s="320"/>
      <c r="U89" s="14" t="s">
        <v>195</v>
      </c>
      <c r="V89" s="14" t="s">
        <v>531</v>
      </c>
      <c r="W89" s="118"/>
      <c r="X89" s="8"/>
    </row>
    <row r="90" spans="1:24" ht="65.25" customHeight="1">
      <c r="A90" s="4" t="s">
        <v>139</v>
      </c>
      <c r="B90" s="14" t="str">
        <f>'OAP17'!A16</f>
        <v>FI56</v>
      </c>
      <c r="C90" s="14" t="str">
        <f>'OAP17'!B16</f>
        <v>Adequació de les pràctiques als estudis cursats</v>
      </c>
      <c r="D90" s="14" t="str">
        <f>'OAP17'!C16</f>
        <v>GNDiT</v>
      </c>
      <c r="E90" s="14"/>
      <c r="F90" s="14"/>
      <c r="G90" s="14"/>
      <c r="H90" s="14"/>
      <c r="I90" s="14"/>
      <c r="J90" s="67" t="s">
        <v>530</v>
      </c>
      <c r="K90" s="88" t="s">
        <v>530</v>
      </c>
      <c r="L90" s="318"/>
      <c r="M90" s="319"/>
      <c r="N90" s="320"/>
      <c r="O90" s="318"/>
      <c r="P90" s="319"/>
      <c r="Q90" s="320"/>
      <c r="R90" s="318"/>
      <c r="S90" s="319"/>
      <c r="T90" s="320"/>
      <c r="U90" s="14" t="s">
        <v>195</v>
      </c>
      <c r="V90" s="14" t="s">
        <v>531</v>
      </c>
      <c r="W90" s="118"/>
      <c r="X90" s="8"/>
    </row>
    <row r="91" spans="1:24" ht="65.25" customHeight="1">
      <c r="A91" s="14" t="s">
        <v>4</v>
      </c>
      <c r="B91" s="14" t="str">
        <f>DEAP13!A11</f>
        <v>FI57</v>
      </c>
      <c r="C91" s="14" t="str">
        <f>DEAP13!B11</f>
        <v>% alumnes que no promocionen de curs</v>
      </c>
      <c r="D91" s="14" t="str">
        <f>DEAP13!C11</f>
        <v>Cicles</v>
      </c>
      <c r="E91" s="14" t="str">
        <f>DEAP13!D11</f>
        <v>%</v>
      </c>
      <c r="F91" s="14" t="str">
        <f>DEAP13!E11</f>
        <v>Anual</v>
      </c>
      <c r="G91" s="14" t="str">
        <f>DEAP13!F11</f>
        <v>&lt;20%</v>
      </c>
      <c r="H91" s="14" t="str">
        <f>DEAP13!G11</f>
        <v>20-30%</v>
      </c>
      <c r="I91" s="14" t="str">
        <f>DEAP13!H11</f>
        <v>&gt;30%</v>
      </c>
      <c r="J91" s="67" t="s">
        <v>530</v>
      </c>
      <c r="K91" s="88" t="s">
        <v>530</v>
      </c>
      <c r="L91" s="338">
        <f>DEAP13!I11</f>
        <v>1.3100000000000001E-2</v>
      </c>
      <c r="M91" s="339"/>
      <c r="N91" s="340"/>
      <c r="O91" s="338">
        <f>DEAP13!J11</f>
        <v>8.8800000000000004E-2</v>
      </c>
      <c r="P91" s="339"/>
      <c r="Q91" s="340"/>
      <c r="R91" s="293">
        <f>DEAP13!K11</f>
        <v>9.5200000000000007E-3</v>
      </c>
      <c r="S91" s="294"/>
      <c r="T91" s="295"/>
      <c r="U91" s="4" t="s">
        <v>544</v>
      </c>
      <c r="V91" s="14" t="s">
        <v>532</v>
      </c>
      <c r="W91" s="14"/>
      <c r="X91" s="8"/>
    </row>
    <row r="92" spans="1:24" ht="65.25" customHeight="1">
      <c r="A92" s="14" t="s">
        <v>15</v>
      </c>
      <c r="B92" s="14" t="str">
        <f>PLAN09!A9</f>
        <v>FI58</v>
      </c>
      <c r="C92" s="14" t="str">
        <f>PLAN09!B9</f>
        <v>% mòduls no impartits per classes anul·lades</v>
      </c>
      <c r="D92" s="14" t="str">
        <f>PLAN09!C9</f>
        <v>Cicles Hoteleria</v>
      </c>
      <c r="E92" s="14" t="str">
        <f>PLAN09!D9</f>
        <v>%</v>
      </c>
      <c r="F92" s="14" t="str">
        <f>PLAN09!E9</f>
        <v>Trimestral</v>
      </c>
      <c r="G92" s="14">
        <f>PLAN09!F9</f>
        <v>0</v>
      </c>
      <c r="H92" s="14" t="str">
        <f>PLAN09!G9</f>
        <v>-</v>
      </c>
      <c r="I92" s="14" t="str">
        <f>PLAN09!H9</f>
        <v>≥1</v>
      </c>
      <c r="J92" s="67" t="s">
        <v>530</v>
      </c>
      <c r="K92" s="88" t="s">
        <v>530</v>
      </c>
      <c r="L92" s="310" t="str">
        <f>PLAN09!I9</f>
        <v>nd</v>
      </c>
      <c r="M92" s="311"/>
      <c r="N92" s="312"/>
      <c r="O92" s="302" t="str">
        <f>PLAN09!L9</f>
        <v>nd</v>
      </c>
      <c r="P92" s="303"/>
      <c r="Q92" s="304"/>
      <c r="R92" s="302">
        <f>PLAN09!O9</f>
        <v>0</v>
      </c>
      <c r="S92" s="303"/>
      <c r="T92" s="304"/>
      <c r="U92" s="14" t="s">
        <v>544</v>
      </c>
      <c r="V92" s="14" t="s">
        <v>532</v>
      </c>
      <c r="W92" s="14"/>
      <c r="X92" s="8"/>
    </row>
    <row r="93" spans="1:24" ht="65.25" customHeight="1">
      <c r="A93" s="14" t="s">
        <v>15</v>
      </c>
      <c r="B93" s="14" t="str">
        <f>PLAN09!A10</f>
        <v>FI58</v>
      </c>
      <c r="C93" s="14" t="str">
        <f>PLAN09!B10</f>
        <v>% mòduls no impartits per classes anul·lades</v>
      </c>
      <c r="D93" s="14" t="str">
        <f>PLAN09!C10</f>
        <v>Cicles Turisme</v>
      </c>
      <c r="E93" s="14" t="str">
        <f>PLAN09!D10</f>
        <v>%</v>
      </c>
      <c r="F93" s="14" t="str">
        <f>PLAN09!E10</f>
        <v>Trimestral</v>
      </c>
      <c r="G93" s="14">
        <f>PLAN09!F10</f>
        <v>0</v>
      </c>
      <c r="H93" s="14" t="str">
        <f>PLAN09!G10</f>
        <v>-</v>
      </c>
      <c r="I93" s="14" t="str">
        <f>PLAN09!H10</f>
        <v>≥1</v>
      </c>
      <c r="J93" s="67" t="s">
        <v>530</v>
      </c>
      <c r="K93" s="88" t="s">
        <v>530</v>
      </c>
      <c r="L93" s="310" t="str">
        <f>PLAN09!I10</f>
        <v>nd</v>
      </c>
      <c r="M93" s="311"/>
      <c r="N93" s="312"/>
      <c r="O93" s="302" t="str">
        <f>PLAN09!L10</f>
        <v>nd</v>
      </c>
      <c r="P93" s="303"/>
      <c r="Q93" s="304"/>
      <c r="R93" s="302">
        <f>PLAN09!O10</f>
        <v>0</v>
      </c>
      <c r="S93" s="303"/>
      <c r="T93" s="304"/>
      <c r="U93" s="14" t="s">
        <v>544</v>
      </c>
      <c r="V93" s="14" t="s">
        <v>532</v>
      </c>
      <c r="W93" s="14"/>
      <c r="X93" s="8"/>
    </row>
    <row r="94" spans="1:24" ht="65.25" customHeight="1">
      <c r="A94" s="14" t="s">
        <v>4</v>
      </c>
      <c r="B94" s="14" t="str">
        <f>DEAP13!A12</f>
        <v>FI63</v>
      </c>
      <c r="C94" s="14" t="str">
        <f>DEAP13!B12</f>
        <v>Alumnes finalitzadors</v>
      </c>
      <c r="D94" s="14" t="str">
        <f>DEAP13!C12</f>
        <v>Cicles</v>
      </c>
      <c r="E94" s="14" t="str">
        <f>DEAP13!D12</f>
        <v>%</v>
      </c>
      <c r="F94" s="14" t="str">
        <f>DEAP13!E12</f>
        <v>Anual</v>
      </c>
      <c r="G94" s="14" t="str">
        <f>DEAP13!F12</f>
        <v>≥30%</v>
      </c>
      <c r="H94" s="14" t="str">
        <f>DEAP13!G12</f>
        <v>20-29,9%</v>
      </c>
      <c r="I94" s="14" t="str">
        <f>DEAP13!H12</f>
        <v>&lt;20%</v>
      </c>
      <c r="J94" s="67" t="s">
        <v>530</v>
      </c>
      <c r="K94" s="88" t="s">
        <v>530</v>
      </c>
      <c r="L94" s="338">
        <f>DEAP13!I12</f>
        <v>0.70040000000000002</v>
      </c>
      <c r="M94" s="339"/>
      <c r="N94" s="340"/>
      <c r="O94" s="290">
        <f>DEAP13!J12</f>
        <v>0.79200000000000004</v>
      </c>
      <c r="P94" s="291"/>
      <c r="Q94" s="292"/>
      <c r="R94" s="293">
        <f>DEAP13!K12</f>
        <v>75.180000000000007</v>
      </c>
      <c r="S94" s="294"/>
      <c r="T94" s="295"/>
      <c r="U94" s="4" t="s">
        <v>544</v>
      </c>
      <c r="V94" s="14" t="s">
        <v>532</v>
      </c>
      <c r="W94" s="14"/>
      <c r="X94" s="8"/>
    </row>
    <row r="95" spans="1:24" ht="65.25" customHeight="1">
      <c r="A95" s="14" t="s">
        <v>10</v>
      </c>
      <c r="B95" s="14" t="str">
        <f>'GQM24'!A7</f>
        <v>FI64</v>
      </c>
      <c r="C95" s="14" t="str">
        <f>'GQM24'!B7</f>
        <v>Assoliment d'oportunitats de millora de les Unitats de Negoci/Serveis</v>
      </c>
      <c r="D95" s="14" t="str">
        <f>'GQM24'!C7</f>
        <v>CETT</v>
      </c>
      <c r="E95" s="14" t="str">
        <f>'GQM24'!D7</f>
        <v>%</v>
      </c>
      <c r="F95" s="14" t="str">
        <f>'GQM24'!E7</f>
        <v>Anual</v>
      </c>
      <c r="G95" s="14" t="str">
        <f>'GQM24'!F7</f>
        <v>&gt;80%</v>
      </c>
      <c r="H95" s="14" t="str">
        <f>'GQM24'!G7</f>
        <v>40-80%</v>
      </c>
      <c r="I95" s="14" t="str">
        <f>'GQM24'!H7</f>
        <v>&lt;40%</v>
      </c>
      <c r="J95" s="67" t="s">
        <v>530</v>
      </c>
      <c r="K95" s="88" t="s">
        <v>530</v>
      </c>
      <c r="L95" s="302">
        <f>'GQM24'!I7</f>
        <v>0.21348314606741572</v>
      </c>
      <c r="M95" s="303"/>
      <c r="N95" s="304"/>
      <c r="O95" s="302">
        <f>'GQM24'!J7</f>
        <v>0.6694</v>
      </c>
      <c r="P95" s="303"/>
      <c r="Q95" s="304"/>
      <c r="R95" s="302">
        <f>'GQM24'!M7</f>
        <v>0.44209999999999999</v>
      </c>
      <c r="S95" s="303"/>
      <c r="T95" s="304"/>
      <c r="U95" s="14" t="s">
        <v>38</v>
      </c>
      <c r="V95" s="14" t="s">
        <v>531</v>
      </c>
      <c r="W95" s="14"/>
      <c r="X95" s="8"/>
    </row>
    <row r="96" spans="1:24" ht="65.25" customHeight="1">
      <c r="A96" s="14" t="s">
        <v>5</v>
      </c>
      <c r="B96" s="14" t="str">
        <f>'DPE02'!A4</f>
        <v>FI65</v>
      </c>
      <c r="C96" s="14" t="str">
        <f>'DPE02'!B4</f>
        <v>Personal que ha rebut formació respecte el total dels treballadors</v>
      </c>
      <c r="D96" s="14" t="str">
        <f>'DPE02'!C4</f>
        <v>CETT</v>
      </c>
      <c r="E96" s="14" t="str">
        <f>'DPE02'!D4</f>
        <v>%</v>
      </c>
      <c r="F96" s="14" t="str">
        <f>'DPE02'!E4</f>
        <v>Anual</v>
      </c>
      <c r="G96" s="14" t="str">
        <f>'DPE02'!F4</f>
        <v>&gt;70%</v>
      </c>
      <c r="H96" s="14" t="str">
        <f>'DPE02'!G4</f>
        <v>50-70%</v>
      </c>
      <c r="I96" s="14" t="str">
        <f>'DPE02'!H4</f>
        <v>&lt;50%</v>
      </c>
      <c r="J96" s="67" t="s">
        <v>530</v>
      </c>
      <c r="K96" s="88" t="s">
        <v>530</v>
      </c>
      <c r="L96" s="296">
        <f>'DPE02'!I4</f>
        <v>1.1757</v>
      </c>
      <c r="M96" s="297"/>
      <c r="N96" s="298"/>
      <c r="O96" s="296">
        <f>'DPE02'!J4</f>
        <v>0.70779999999999998</v>
      </c>
      <c r="P96" s="297"/>
      <c r="Q96" s="298"/>
      <c r="R96" s="296" t="str">
        <f>'DPE02'!L4</f>
        <v>x</v>
      </c>
      <c r="S96" s="297"/>
      <c r="T96" s="298"/>
      <c r="U96" s="14" t="s">
        <v>546</v>
      </c>
      <c r="V96" s="14" t="s">
        <v>532</v>
      </c>
      <c r="W96" s="14"/>
      <c r="X96" s="8"/>
    </row>
    <row r="97" spans="1:24" ht="65.25" customHeight="1">
      <c r="A97" s="14" t="s">
        <v>5</v>
      </c>
      <c r="B97" s="14" t="str">
        <f>'DPE02'!A5</f>
        <v>FI66</v>
      </c>
      <c r="C97" s="14" t="str">
        <f>'DPE02'!B5</f>
        <v>Grau de compliment de la planificació de la formació interna</v>
      </c>
      <c r="D97" s="14" t="str">
        <f>'DPE02'!C5</f>
        <v>CETT</v>
      </c>
      <c r="E97" s="14" t="str">
        <f>'DPE02'!D5</f>
        <v>%</v>
      </c>
      <c r="F97" s="14" t="str">
        <f>'DPE02'!E5</f>
        <v>Semestral</v>
      </c>
      <c r="G97" s="14" t="str">
        <f>'DPE02'!F5</f>
        <v>&gt;90%</v>
      </c>
      <c r="H97" s="14" t="str">
        <f>'DPE02'!G5</f>
        <v>70-90</v>
      </c>
      <c r="I97" s="14" t="str">
        <f>'DPE02'!H5</f>
        <v>&lt;70%</v>
      </c>
      <c r="J97" s="67" t="s">
        <v>530</v>
      </c>
      <c r="K97" s="88" t="s">
        <v>530</v>
      </c>
      <c r="L97" s="296" t="str">
        <f>'DPE02'!I5</f>
        <v>nd</v>
      </c>
      <c r="M97" s="297"/>
      <c r="N97" s="298"/>
      <c r="O97" s="296">
        <f>'DPE02'!J5</f>
        <v>0.78900000000000003</v>
      </c>
      <c r="P97" s="298"/>
      <c r="Q97" s="128">
        <f>'DPE02'!K5</f>
        <v>0.5</v>
      </c>
      <c r="R97" s="296">
        <f>'DPE02'!L5</f>
        <v>1</v>
      </c>
      <c r="S97" s="298"/>
      <c r="T97" s="128">
        <f>'DPE02'!M5</f>
        <v>0.85</v>
      </c>
      <c r="U97" s="14" t="s">
        <v>546</v>
      </c>
      <c r="V97" s="14" t="s">
        <v>532</v>
      </c>
      <c r="W97" s="118"/>
      <c r="X97" s="8"/>
    </row>
    <row r="98" spans="1:24" ht="65.25" customHeight="1">
      <c r="A98" s="14" t="s">
        <v>5</v>
      </c>
      <c r="B98" s="14" t="str">
        <f>'DPE02'!A6</f>
        <v>FI67</v>
      </c>
      <c r="C98" s="14" t="str">
        <f>'DPE02'!B6</f>
        <v>Eficàcia del pla de formació interna</v>
      </c>
      <c r="D98" s="14" t="str">
        <f>'DPE02'!C6</f>
        <v>CETT</v>
      </c>
      <c r="E98" s="14" t="str">
        <f>'DPE02'!D6</f>
        <v>%</v>
      </c>
      <c r="F98" s="14" t="str">
        <f>'DPE02'!E6</f>
        <v>Anual</v>
      </c>
      <c r="G98" s="14" t="str">
        <f>'DPE02'!F6</f>
        <v>&gt;90%</v>
      </c>
      <c r="H98" s="14" t="str">
        <f>'DPE02'!G6</f>
        <v>80-90</v>
      </c>
      <c r="I98" s="14" t="str">
        <f>'DPE02'!H6</f>
        <v>&lt;80%</v>
      </c>
      <c r="J98" s="67" t="s">
        <v>530</v>
      </c>
      <c r="K98" s="88" t="s">
        <v>530</v>
      </c>
      <c r="L98" s="296" t="str">
        <f>'DPE02'!I6</f>
        <v>nd</v>
      </c>
      <c r="M98" s="297"/>
      <c r="N98" s="298"/>
      <c r="O98" s="296">
        <f>'DPE02'!J6</f>
        <v>1</v>
      </c>
      <c r="P98" s="297"/>
      <c r="Q98" s="298"/>
      <c r="R98" s="296">
        <f>'DPE02'!M6</f>
        <v>0</v>
      </c>
      <c r="S98" s="297"/>
      <c r="T98" s="298"/>
      <c r="U98" s="14" t="s">
        <v>546</v>
      </c>
      <c r="V98" s="14" t="s">
        <v>532</v>
      </c>
      <c r="W98" s="14"/>
      <c r="X98" s="8"/>
    </row>
    <row r="99" spans="1:24" ht="65.25" customHeight="1">
      <c r="A99" s="14" t="s">
        <v>12</v>
      </c>
      <c r="B99" s="14" t="str">
        <f>'INT04'!A6</f>
        <v>FI73</v>
      </c>
      <c r="C99" s="14" t="str">
        <f>'INT04'!B6</f>
        <v xml:space="preserve">Taxa d'èxit de les accions de mobilitat realitzades </v>
      </c>
      <c r="D99" s="14" t="str">
        <f>'INT04'!C6</f>
        <v>Graus</v>
      </c>
      <c r="E99" s="14" t="str">
        <f>'INT04'!D6</f>
        <v>%</v>
      </c>
      <c r="F99" s="14" t="str">
        <f>'INT04'!E6</f>
        <v>Anual</v>
      </c>
      <c r="G99" s="14" t="str">
        <f>'INT04'!F6</f>
        <v>&gt;20%</v>
      </c>
      <c r="H99" s="14" t="str">
        <f>'INT04'!G6</f>
        <v>10-20%</v>
      </c>
      <c r="I99" s="14" t="str">
        <f>'INT04'!H6</f>
        <v>&lt;10%</v>
      </c>
      <c r="J99" s="67" t="s">
        <v>530</v>
      </c>
      <c r="K99" s="88" t="s">
        <v>530</v>
      </c>
      <c r="L99" s="299">
        <f>'INT04'!I6</f>
        <v>0.38500000000000001</v>
      </c>
      <c r="M99" s="300"/>
      <c r="N99" s="301"/>
      <c r="O99" s="299">
        <f>'INT04'!J6</f>
        <v>0.38329999999999997</v>
      </c>
      <c r="P99" s="300"/>
      <c r="Q99" s="301"/>
      <c r="R99" s="293" t="str">
        <f>'INT04'!L6</f>
        <v>47.32%</v>
      </c>
      <c r="S99" s="294"/>
      <c r="T99" s="295"/>
      <c r="U99" s="14" t="s">
        <v>541</v>
      </c>
      <c r="V99" s="14" t="s">
        <v>532</v>
      </c>
      <c r="W99" s="14"/>
      <c r="X99" s="8"/>
    </row>
    <row r="100" spans="1:24" ht="65.25" customHeight="1">
      <c r="A100" s="14" t="s">
        <v>12</v>
      </c>
      <c r="B100" s="14" t="str">
        <f>'INT04'!A7</f>
        <v>FI74</v>
      </c>
      <c r="C100" s="14" t="str">
        <f>'INT04'!B7</f>
        <v>Grau de participació a l'enquesta de mobilitat IN</v>
      </c>
      <c r="D100" s="14" t="str">
        <f>'INT04'!C7</f>
        <v>Graus</v>
      </c>
      <c r="E100" s="14" t="str">
        <f>'INT04'!D7</f>
        <v>%</v>
      </c>
      <c r="F100" s="14" t="str">
        <f>'INT04'!E7</f>
        <v>Semestral</v>
      </c>
      <c r="G100" s="14" t="str">
        <f>'INT04'!F7</f>
        <v>≥ 30%</v>
      </c>
      <c r="H100" s="14" t="str">
        <f>'INT04'!G7</f>
        <v>20-29%</v>
      </c>
      <c r="I100" s="14" t="str">
        <f>'INT04'!H7</f>
        <v>&lt;20%</v>
      </c>
      <c r="J100" s="67" t="s">
        <v>530</v>
      </c>
      <c r="K100" s="88" t="s">
        <v>530</v>
      </c>
      <c r="L100" s="305"/>
      <c r="M100" s="306"/>
      <c r="N100" s="60">
        <f>'INT04'!I7</f>
        <v>0.188</v>
      </c>
      <c r="O100" s="345">
        <f>'INT04'!J7</f>
        <v>0.51419999999999999</v>
      </c>
      <c r="P100" s="347"/>
      <c r="Q100" s="65">
        <f>'INT04'!K7</f>
        <v>0.38100000000000001</v>
      </c>
      <c r="R100" s="345">
        <f>'INT04'!L7</f>
        <v>0.61539999999999995</v>
      </c>
      <c r="S100" s="347"/>
      <c r="T100" s="65">
        <f>'INT04'!M7</f>
        <v>0.3538</v>
      </c>
      <c r="U100" s="14" t="s">
        <v>541</v>
      </c>
      <c r="V100" s="14" t="s">
        <v>532</v>
      </c>
      <c r="W100" s="14"/>
      <c r="X100" s="8"/>
    </row>
    <row r="101" spans="1:24" ht="65.25" customHeight="1">
      <c r="A101" s="14" t="s">
        <v>12</v>
      </c>
      <c r="B101" s="14" t="str">
        <f>'INT04'!A8</f>
        <v>FI75</v>
      </c>
      <c r="C101" s="14" t="str">
        <f>'INT04'!B8</f>
        <v>Grau de participació a l'enquesta de mobilitat OUT</v>
      </c>
      <c r="D101" s="14" t="str">
        <f>'INT04'!C8</f>
        <v>Graus</v>
      </c>
      <c r="E101" s="14" t="str">
        <f>'INT04'!D8</f>
        <v>%</v>
      </c>
      <c r="F101" s="14" t="str">
        <f>'INT04'!E8</f>
        <v>Semestral</v>
      </c>
      <c r="G101" s="14" t="str">
        <f>'INT04'!F8</f>
        <v>≥ 30%</v>
      </c>
      <c r="H101" s="14" t="str">
        <f>'INT04'!G8</f>
        <v>20-29%</v>
      </c>
      <c r="I101" s="14" t="str">
        <f>'INT04'!H8</f>
        <v>&lt;20%</v>
      </c>
      <c r="J101" s="67" t="s">
        <v>530</v>
      </c>
      <c r="K101" s="88" t="s">
        <v>530</v>
      </c>
      <c r="L101" s="305"/>
      <c r="M101" s="306"/>
      <c r="N101" s="60">
        <f>'INT04'!I8</f>
        <v>0.47749999999999998</v>
      </c>
      <c r="O101" s="345">
        <f>'INT04'!J8</f>
        <v>0.6956</v>
      </c>
      <c r="P101" s="347"/>
      <c r="Q101" s="65">
        <f>'INT04'!K8</f>
        <v>0.69579999999999997</v>
      </c>
      <c r="R101" s="345">
        <f>'INT04'!L8</f>
        <v>0.78790000000000004</v>
      </c>
      <c r="S101" s="347"/>
      <c r="T101" s="65">
        <f>'INT04'!M8</f>
        <v>0.18179999999999999</v>
      </c>
      <c r="U101" s="14" t="s">
        <v>541</v>
      </c>
      <c r="V101" s="14" t="s">
        <v>532</v>
      </c>
      <c r="W101" s="14"/>
      <c r="X101" s="8"/>
    </row>
    <row r="102" spans="1:24" ht="65.25" customHeight="1">
      <c r="A102" s="14" t="s">
        <v>12</v>
      </c>
      <c r="B102" s="14" t="str">
        <f>'INT04'!A9</f>
        <v>FI76</v>
      </c>
      <c r="C102" s="14" t="str">
        <f>'INT04'!B9</f>
        <v>Taxa d'èxit d'assistència a les sessions informatives de mobilitat</v>
      </c>
      <c r="D102" s="14" t="str">
        <f>'INT04'!C9</f>
        <v xml:space="preserve">Graus </v>
      </c>
      <c r="E102" s="14" t="str">
        <f>'INT04'!D9</f>
        <v>%</v>
      </c>
      <c r="F102" s="14" t="str">
        <f>'INT04'!E9</f>
        <v>Anual</v>
      </c>
      <c r="G102" s="14" t="str">
        <f>'INT04'!F9</f>
        <v>&gt;20%</v>
      </c>
      <c r="H102" s="14" t="str">
        <f>'INT04'!G9</f>
        <v>20%-10%</v>
      </c>
      <c r="I102" s="14" t="str">
        <f>'INT04'!H9</f>
        <v>&lt;10%</v>
      </c>
      <c r="J102" s="67" t="s">
        <v>530</v>
      </c>
      <c r="K102" s="88" t="s">
        <v>530</v>
      </c>
      <c r="L102" s="299" t="str">
        <f>'INT04'!I9</f>
        <v>nd</v>
      </c>
      <c r="M102" s="300"/>
      <c r="N102" s="301"/>
      <c r="O102" s="299">
        <f>'INT04'!J9</f>
        <v>0.26790000000000003</v>
      </c>
      <c r="P102" s="300"/>
      <c r="Q102" s="301"/>
      <c r="R102" s="299">
        <f>'INT04'!L9</f>
        <v>0.22489999999999999</v>
      </c>
      <c r="S102" s="300"/>
      <c r="T102" s="301"/>
      <c r="U102" s="14" t="s">
        <v>541</v>
      </c>
      <c r="V102" s="14" t="s">
        <v>532</v>
      </c>
      <c r="W102" s="14"/>
      <c r="X102" s="8"/>
    </row>
    <row r="103" spans="1:24" ht="65.25" customHeight="1">
      <c r="A103" s="14" t="s">
        <v>12</v>
      </c>
      <c r="B103" s="14" t="str">
        <f>'INT04'!A10</f>
        <v>FI76</v>
      </c>
      <c r="C103" s="14" t="str">
        <f>'INT04'!B10</f>
        <v>Taxa d'èxit d'assistència a les sessions informatives de mobilitat</v>
      </c>
      <c r="D103" s="14" t="str">
        <f>'INT04'!C10</f>
        <v>Cicles</v>
      </c>
      <c r="E103" s="14" t="str">
        <f>'INT04'!D10</f>
        <v>%</v>
      </c>
      <c r="F103" s="14" t="str">
        <f>'INT04'!E10</f>
        <v>Anual</v>
      </c>
      <c r="G103" s="14" t="str">
        <f>'INT04'!F10</f>
        <v>&gt;20%</v>
      </c>
      <c r="H103" s="14" t="str">
        <f>'INT04'!G10</f>
        <v>20%-10%</v>
      </c>
      <c r="I103" s="14" t="str">
        <f>'INT04'!H10</f>
        <v>&lt;10%</v>
      </c>
      <c r="J103" s="67" t="s">
        <v>530</v>
      </c>
      <c r="K103" s="88" t="s">
        <v>530</v>
      </c>
      <c r="L103" s="299" t="str">
        <f>'INT04'!I10</f>
        <v>nd</v>
      </c>
      <c r="M103" s="300"/>
      <c r="N103" s="301"/>
      <c r="O103" s="299">
        <f>'INT04'!J10</f>
        <v>0.16139999999999999</v>
      </c>
      <c r="P103" s="300"/>
      <c r="Q103" s="301"/>
      <c r="R103" s="299">
        <f>'INT04'!L10</f>
        <v>0.11</v>
      </c>
      <c r="S103" s="300"/>
      <c r="T103" s="301"/>
      <c r="U103" s="14" t="s">
        <v>541</v>
      </c>
      <c r="V103" s="14" t="s">
        <v>538</v>
      </c>
      <c r="W103" s="14"/>
      <c r="X103" s="8"/>
    </row>
    <row r="104" spans="1:24" ht="65.25" customHeight="1">
      <c r="A104" s="14" t="s">
        <v>12</v>
      </c>
      <c r="B104" s="14" t="str">
        <f>'INT04'!A11</f>
        <v>FI77</v>
      </c>
      <c r="C104" s="14" t="str">
        <f>'INT04'!B11</f>
        <v>Grau d'acompliment de la planificació de la publicació de la informació de mobilitat acadèmica a la Guia de l'estudiant</v>
      </c>
      <c r="D104" s="14" t="str">
        <f>'INT04'!C11</f>
        <v>CETT</v>
      </c>
      <c r="E104" s="14" t="str">
        <f>'INT04'!D11</f>
        <v>%</v>
      </c>
      <c r="F104" s="14" t="str">
        <f>'INT04'!E11</f>
        <v>Anual</v>
      </c>
      <c r="G104" s="14" t="str">
        <f>'INT04'!F11</f>
        <v>&gt;80%</v>
      </c>
      <c r="H104" s="14" t="str">
        <f>'INT04'!G11</f>
        <v>80-70%</v>
      </c>
      <c r="I104" s="14" t="str">
        <f>'INT04'!H11</f>
        <v>&lt;70%</v>
      </c>
      <c r="J104" s="67" t="s">
        <v>530</v>
      </c>
      <c r="K104" s="88" t="s">
        <v>530</v>
      </c>
      <c r="L104" s="299" t="str">
        <f>'INT04'!I11</f>
        <v>nd</v>
      </c>
      <c r="M104" s="300"/>
      <c r="N104" s="301"/>
      <c r="O104" s="299">
        <f>'INT04'!J11</f>
        <v>1</v>
      </c>
      <c r="P104" s="300"/>
      <c r="Q104" s="301"/>
      <c r="R104" s="299">
        <f>'INT04'!L11</f>
        <v>1</v>
      </c>
      <c r="S104" s="300"/>
      <c r="T104" s="301"/>
      <c r="U104" s="14" t="s">
        <v>541</v>
      </c>
      <c r="V104" s="14" t="s">
        <v>531</v>
      </c>
      <c r="W104" s="14"/>
      <c r="X104" s="8"/>
    </row>
    <row r="105" spans="1:24" ht="65.25" customHeight="1">
      <c r="A105" s="14" t="s">
        <v>12</v>
      </c>
      <c r="B105" s="14" t="str">
        <f>'INT04'!A12</f>
        <v>FI78</v>
      </c>
      <c r="C105" s="14" t="str">
        <f>'INT04'!B12</f>
        <v>Grau d'acompliment de la planificació de les sessions informatives internacionals</v>
      </c>
      <c r="D105" s="14" t="str">
        <f>'INT04'!C12</f>
        <v>CETT</v>
      </c>
      <c r="E105" s="14" t="str">
        <f>'INT04'!D12</f>
        <v>%</v>
      </c>
      <c r="F105" s="14" t="str">
        <f>'INT04'!E12</f>
        <v>Anual</v>
      </c>
      <c r="G105" s="14" t="str">
        <f>'INT04'!F12</f>
        <v>&gt;80%</v>
      </c>
      <c r="H105" s="14" t="str">
        <f>'INT04'!G12</f>
        <v>80-70%</v>
      </c>
      <c r="I105" s="14" t="str">
        <f>'INT04'!H12</f>
        <v>&lt;70%</v>
      </c>
      <c r="J105" s="67" t="s">
        <v>530</v>
      </c>
      <c r="K105" s="88" t="s">
        <v>530</v>
      </c>
      <c r="L105" s="299" t="str">
        <f>'INT04'!I12</f>
        <v>nd</v>
      </c>
      <c r="M105" s="300"/>
      <c r="N105" s="301"/>
      <c r="O105" s="299">
        <f>'INT04'!J12</f>
        <v>1</v>
      </c>
      <c r="P105" s="300"/>
      <c r="Q105" s="301"/>
      <c r="R105" s="299">
        <f>'INT04'!L12</f>
        <v>1</v>
      </c>
      <c r="S105" s="300"/>
      <c r="T105" s="301"/>
      <c r="U105" s="14" t="s">
        <v>541</v>
      </c>
      <c r="V105" s="14" t="s">
        <v>538</v>
      </c>
      <c r="W105" s="14"/>
      <c r="X105" s="8"/>
    </row>
    <row r="106" spans="1:24" ht="65.25" customHeight="1">
      <c r="A106" s="14" t="s">
        <v>16</v>
      </c>
      <c r="B106" s="14" t="str">
        <f>PMCD05!A9</f>
        <v>FI79</v>
      </c>
      <c r="C106" s="14" t="str">
        <f>PMCD05!B9</f>
        <v xml:space="preserve">Informació actualitzada de les formacions a la pàgina web del CETT </v>
      </c>
      <c r="D106" s="14" t="str">
        <f>PMCD05!C9</f>
        <v>CETT</v>
      </c>
      <c r="E106" s="14" t="str">
        <f>PMCD05!D9</f>
        <v>%</v>
      </c>
      <c r="F106" s="14" t="str">
        <f>PMCD05!E9</f>
        <v>Anual</v>
      </c>
      <c r="G106" s="14">
        <f>PMCD05!F9</f>
        <v>1</v>
      </c>
      <c r="H106" s="14" t="str">
        <f>PMCD05!G9</f>
        <v>80-99%</v>
      </c>
      <c r="I106" s="14" t="str">
        <f>PMCD05!H9</f>
        <v>&lt;80%</v>
      </c>
      <c r="J106" s="67" t="s">
        <v>530</v>
      </c>
      <c r="K106" s="88" t="s">
        <v>530</v>
      </c>
      <c r="L106" s="302">
        <f>PMCD05!I9</f>
        <v>0.8</v>
      </c>
      <c r="M106" s="303"/>
      <c r="N106" s="304"/>
      <c r="O106" s="302">
        <f>PMCD05!J9</f>
        <v>0.85</v>
      </c>
      <c r="P106" s="303"/>
      <c r="Q106" s="304"/>
      <c r="R106" s="302">
        <f>PMCD05!K9</f>
        <v>0.9</v>
      </c>
      <c r="S106" s="303"/>
      <c r="T106" s="304"/>
      <c r="U106" s="14" t="s">
        <v>238</v>
      </c>
      <c r="V106" s="14" t="s">
        <v>531</v>
      </c>
      <c r="W106" s="16"/>
      <c r="X106" s="8"/>
    </row>
    <row r="107" spans="1:24" ht="65.25" customHeight="1">
      <c r="A107" s="14" t="s">
        <v>16</v>
      </c>
      <c r="B107" s="14" t="str">
        <f>PMCD05!A10</f>
        <v>FI80</v>
      </c>
      <c r="C107" s="14" t="str">
        <f>PMCD05!B10</f>
        <v xml:space="preserve">índex de compliment del pla estratègic de MKT </v>
      </c>
      <c r="D107" s="14" t="str">
        <f>PMCD05!C10</f>
        <v>CETT</v>
      </c>
      <c r="E107" s="14" t="str">
        <f>PMCD05!D10</f>
        <v>%</v>
      </c>
      <c r="F107" s="14" t="str">
        <f>PMCD05!E10</f>
        <v>Anual</v>
      </c>
      <c r="G107" s="14" t="str">
        <f>PMCD05!F10</f>
        <v>&gt;80% </v>
      </c>
      <c r="H107" s="14" t="str">
        <f>PMCD05!G10</f>
        <v>40-80% </v>
      </c>
      <c r="I107" s="14" t="str">
        <f>PMCD05!H10</f>
        <v>&lt;40% </v>
      </c>
      <c r="J107" s="67" t="s">
        <v>530</v>
      </c>
      <c r="K107" s="88" t="s">
        <v>530</v>
      </c>
      <c r="L107" s="302">
        <f>PMCD05!I10</f>
        <v>0.62029999999999996</v>
      </c>
      <c r="M107" s="303"/>
      <c r="N107" s="304"/>
      <c r="O107" s="348">
        <f>PMCD05!J10</f>
        <v>0.70179999999999998</v>
      </c>
      <c r="P107" s="350"/>
      <c r="Q107" s="349"/>
      <c r="R107" s="302" t="str">
        <f>PMCD05!K10</f>
        <v>x</v>
      </c>
      <c r="S107" s="303"/>
      <c r="T107" s="304"/>
      <c r="U107" s="14" t="s">
        <v>238</v>
      </c>
      <c r="V107" s="14" t="s">
        <v>531</v>
      </c>
      <c r="W107" s="16"/>
      <c r="X107" s="8"/>
    </row>
    <row r="108" spans="1:24" ht="65.25" customHeight="1">
      <c r="A108" s="14" t="s">
        <v>15</v>
      </c>
      <c r="B108" s="14" t="str">
        <f>PLAN09!A8</f>
        <v>FI81</v>
      </c>
      <c r="C108" s="14" t="str">
        <f>PLAN09!B8</f>
        <v>Grau d'acompliment de la planificació docent a GIET</v>
      </c>
      <c r="D108" s="14" t="str">
        <f>PLAN09!C8</f>
        <v>CETT</v>
      </c>
      <c r="E108" s="14" t="str">
        <f>PLAN09!D8</f>
        <v>%</v>
      </c>
      <c r="F108" s="14" t="str">
        <f>PLAN09!E8</f>
        <v>Semestral</v>
      </c>
      <c r="G108" s="14">
        <f>PLAN09!F8</f>
        <v>1</v>
      </c>
      <c r="H108" s="14" t="str">
        <f>PLAN09!G8</f>
        <v>90-99%</v>
      </c>
      <c r="I108" s="14" t="str">
        <f>PLAN09!H8</f>
        <v>&lt;90%</v>
      </c>
      <c r="J108" s="67" t="s">
        <v>530</v>
      </c>
      <c r="K108" s="88" t="s">
        <v>530</v>
      </c>
      <c r="L108" s="305"/>
      <c r="M108" s="306"/>
      <c r="N108" s="143">
        <f>PLAN09!I11</f>
        <v>0.86</v>
      </c>
      <c r="O108" s="302">
        <f>PLAN09!L8</f>
        <v>1</v>
      </c>
      <c r="P108" s="304"/>
      <c r="Q108" s="64">
        <f>PLAN09!N8</f>
        <v>1</v>
      </c>
      <c r="R108" s="302">
        <f>PLAN09!O8</f>
        <v>1</v>
      </c>
      <c r="S108" s="304"/>
      <c r="T108" s="64">
        <f>PLAN09!Q8</f>
        <v>1</v>
      </c>
      <c r="U108" s="14" t="s">
        <v>38</v>
      </c>
      <c r="V108" s="14" t="s">
        <v>532</v>
      </c>
      <c r="W108" s="14"/>
      <c r="X108" s="8"/>
    </row>
    <row r="109" spans="1:24" ht="65.25" customHeight="1">
      <c r="A109" s="4" t="s">
        <v>139</v>
      </c>
      <c r="B109" s="14" t="str">
        <f>'OAP17'!A18</f>
        <v>FI82</v>
      </c>
      <c r="C109" s="14" t="str">
        <f>'OAP17'!B18</f>
        <v xml:space="preserve">Participació sessions </v>
      </c>
      <c r="D109" s="14" t="str">
        <f>'OAP17'!C18</f>
        <v>CETT</v>
      </c>
      <c r="E109" s="14" t="str">
        <f>'OAP17'!D18</f>
        <v>Num.</v>
      </c>
      <c r="F109" s="14" t="str">
        <f>'OAP17'!E18</f>
        <v>Anual</v>
      </c>
      <c r="G109" s="14" t="str">
        <f>'OAP17'!F18</f>
        <v>&gt;10</v>
      </c>
      <c r="H109" s="14" t="str">
        <f>'OAP17'!G18</f>
        <v>6-10</v>
      </c>
      <c r="I109" s="14" t="str">
        <f>'OAP17'!H18</f>
        <v>&lt;6</v>
      </c>
      <c r="J109" s="67" t="s">
        <v>530</v>
      </c>
      <c r="K109" s="88" t="s">
        <v>530</v>
      </c>
      <c r="L109" s="318">
        <f>'OAP17'!I18</f>
        <v>41</v>
      </c>
      <c r="M109" s="319"/>
      <c r="N109" s="320"/>
      <c r="O109" s="318">
        <f>'OAP17'!J18</f>
        <v>23</v>
      </c>
      <c r="P109" s="319"/>
      <c r="Q109" s="320"/>
      <c r="R109" s="318">
        <f>'OAP17'!K18</f>
        <v>0</v>
      </c>
      <c r="S109" s="319"/>
      <c r="T109" s="320"/>
      <c r="U109" s="14" t="s">
        <v>195</v>
      </c>
      <c r="V109" s="14" t="s">
        <v>531</v>
      </c>
      <c r="W109" s="14"/>
      <c r="X109" s="8"/>
    </row>
    <row r="110" spans="1:24" ht="65.25" customHeight="1">
      <c r="A110" s="4" t="s">
        <v>139</v>
      </c>
      <c r="B110" s="14" t="str">
        <f>'OAP17'!A19</f>
        <v>FI83</v>
      </c>
      <c r="C110" s="14" t="str">
        <f>'OAP17'!B19</f>
        <v>CETT Talent</v>
      </c>
      <c r="D110" s="14" t="str">
        <f>'OAP17'!C19</f>
        <v>CETT</v>
      </c>
      <c r="E110" s="14" t="str">
        <f>'OAP17'!D19</f>
        <v>%</v>
      </c>
      <c r="F110" s="14" t="str">
        <f>'OAP17'!E19</f>
        <v>Anual</v>
      </c>
      <c r="G110" s="14" t="str">
        <f>'OAP17'!F19</f>
        <v>&gt;70%</v>
      </c>
      <c r="H110" s="14" t="str">
        <f>'OAP17'!G19</f>
        <v>50-70%</v>
      </c>
      <c r="I110" s="14" t="str">
        <f>'OAP17'!H19</f>
        <v>&lt;50%</v>
      </c>
      <c r="J110" s="67" t="s">
        <v>530</v>
      </c>
      <c r="K110" s="88" t="s">
        <v>530</v>
      </c>
      <c r="L110" s="310" t="str">
        <f>'OAP17'!I19</f>
        <v>nd</v>
      </c>
      <c r="M110" s="311"/>
      <c r="N110" s="312"/>
      <c r="O110" s="310">
        <f>'OAP17'!J19</f>
        <v>0.92</v>
      </c>
      <c r="P110" s="311"/>
      <c r="Q110" s="312"/>
      <c r="R110" s="310">
        <f>'OAP17'!K19</f>
        <v>0</v>
      </c>
      <c r="S110" s="311"/>
      <c r="T110" s="312"/>
      <c r="U110" s="14" t="s">
        <v>195</v>
      </c>
      <c r="V110" s="14" t="s">
        <v>531</v>
      </c>
      <c r="W110" s="14"/>
      <c r="X110" s="8"/>
    </row>
    <row r="111" spans="1:24" ht="65.25" customHeight="1">
      <c r="A111" s="14" t="s">
        <v>21</v>
      </c>
      <c r="B111" s="14" t="str">
        <f>'VPS19'!A19</f>
        <v>FI85</v>
      </c>
      <c r="C111" s="14" t="str">
        <f>'VPS19'!B19</f>
        <v>Inserció Laboral (Revisió Linkedin persones finalitzadores  curs anterior treballant)</v>
      </c>
      <c r="D111" s="14" t="str">
        <f>'VPS19'!C19</f>
        <v>CETT</v>
      </c>
      <c r="E111" s="14" t="str">
        <f>'VPS19'!D19</f>
        <v>%</v>
      </c>
      <c r="F111" s="14" t="str">
        <f>'VPS19'!E19</f>
        <v>Anual</v>
      </c>
      <c r="G111" s="14" t="str">
        <f>'VPS19'!F19</f>
        <v>&gt;75%</v>
      </c>
      <c r="H111" s="14" t="str">
        <f>'VPS19'!G19</f>
        <v>60-75%</v>
      </c>
      <c r="I111" s="14" t="str">
        <f>'VPS19'!H19</f>
        <v>&lt;60%</v>
      </c>
      <c r="J111" s="67" t="s">
        <v>530</v>
      </c>
      <c r="K111" s="88" t="s">
        <v>530</v>
      </c>
      <c r="L111" s="290">
        <f>'VPS19'!I19</f>
        <v>0.79</v>
      </c>
      <c r="M111" s="291"/>
      <c r="N111" s="292"/>
      <c r="O111" s="290">
        <f>'VPS19'!J19</f>
        <v>0.85</v>
      </c>
      <c r="P111" s="291"/>
      <c r="Q111" s="292"/>
      <c r="R111" s="290">
        <f>'VPS19'!K19</f>
        <v>0</v>
      </c>
      <c r="S111" s="291"/>
      <c r="T111" s="292"/>
      <c r="U111" s="14" t="s">
        <v>195</v>
      </c>
      <c r="V111" s="14" t="s">
        <v>531</v>
      </c>
      <c r="W111" s="14"/>
      <c r="X111" s="8"/>
    </row>
    <row r="112" spans="1:24" ht="65.25" customHeight="1">
      <c r="A112" s="14" t="s">
        <v>7</v>
      </c>
      <c r="B112" s="14" t="str">
        <f>GCDTC15!A6</f>
        <v>FI87</v>
      </c>
      <c r="C112" s="14" t="str">
        <f>GCDTC15!B6</f>
        <v xml:space="preserve">Reconeixement extern dels grups de recerca del CETT </v>
      </c>
      <c r="D112" s="14" t="str">
        <f>GCDTC15!C6</f>
        <v>Recerca</v>
      </c>
      <c r="E112" s="14" t="str">
        <f>GCDTC15!D6</f>
        <v>Text</v>
      </c>
      <c r="F112" s="14" t="str">
        <f>GCDTC15!E6</f>
        <v>Anual</v>
      </c>
      <c r="G112" s="14" t="str">
        <f>GCDTC15!F6</f>
        <v>Si</v>
      </c>
      <c r="H112" s="14" t="str">
        <f>GCDTC15!G6</f>
        <v>-</v>
      </c>
      <c r="I112" s="14" t="str">
        <f>GCDTC15!H6</f>
        <v>No</v>
      </c>
      <c r="J112" s="67" t="s">
        <v>530</v>
      </c>
      <c r="K112" s="88" t="s">
        <v>530</v>
      </c>
      <c r="L112" s="302" t="str">
        <f>GCDTC15!I6</f>
        <v>Si</v>
      </c>
      <c r="M112" s="303"/>
      <c r="N112" s="304"/>
      <c r="O112" s="302" t="str">
        <f>GCDTC15!J6</f>
        <v>Si</v>
      </c>
      <c r="P112" s="303"/>
      <c r="Q112" s="304"/>
      <c r="R112" s="302" t="str">
        <f>GCDTC15!K6</f>
        <v>Si</v>
      </c>
      <c r="S112" s="303"/>
      <c r="T112" s="304"/>
      <c r="U112" s="14" t="s">
        <v>137</v>
      </c>
      <c r="V112" s="14" t="s">
        <v>531</v>
      </c>
      <c r="W112" s="14"/>
      <c r="X112" s="8"/>
    </row>
    <row r="113" spans="1:23" ht="65.25" customHeight="1">
      <c r="A113" s="14" t="s">
        <v>7</v>
      </c>
      <c r="B113" s="14" t="str">
        <f>GCDTC15!A7</f>
        <v>FI54</v>
      </c>
      <c r="C113" s="14" t="str">
        <f>GCDTC15!B7</f>
        <v>Factor d'impacte de les publicacions</v>
      </c>
      <c r="D113" s="14" t="str">
        <f>GCDTC15!C7</f>
        <v>Recerca</v>
      </c>
      <c r="E113" s="14" t="str">
        <f>GCDTC15!D7</f>
        <v>%</v>
      </c>
      <c r="F113" s="14" t="str">
        <f>GCDTC15!E7</f>
        <v>Anual</v>
      </c>
      <c r="G113" s="14" t="str">
        <f>GCDTC15!F7</f>
        <v>&gt;50%</v>
      </c>
      <c r="H113" s="14" t="str">
        <f>GCDTC15!G7</f>
        <v>40-50%</v>
      </c>
      <c r="I113" s="14" t="str">
        <f>GCDTC15!H7</f>
        <v>&lt;40%</v>
      </c>
      <c r="J113" s="67" t="s">
        <v>530</v>
      </c>
      <c r="K113" s="88" t="s">
        <v>530</v>
      </c>
      <c r="L113" s="293" t="str">
        <f>GCDTC15!I7</f>
        <v>nd</v>
      </c>
      <c r="M113" s="294"/>
      <c r="N113" s="295"/>
      <c r="O113" s="293" t="str">
        <f>GCDTC15!J7</f>
        <v>nd</v>
      </c>
      <c r="P113" s="294"/>
      <c r="Q113" s="295"/>
      <c r="R113" s="293">
        <f>GCDTC15!K7</f>
        <v>0.76670000000000005</v>
      </c>
      <c r="S113" s="294"/>
      <c r="T113" s="295"/>
      <c r="U113" s="14" t="s">
        <v>137</v>
      </c>
      <c r="V113" s="14" t="s">
        <v>69</v>
      </c>
      <c r="W113" s="14"/>
    </row>
    <row r="114" spans="1:23" ht="65.25" customHeight="1">
      <c r="A114" s="14" t="s">
        <v>7</v>
      </c>
      <c r="B114" s="14" t="str">
        <f>GCDTC15!A8</f>
        <v>FI32</v>
      </c>
      <c r="C114" s="14" t="str">
        <f>GCDTC15!B8</f>
        <v>Grau d'assoliment dels objectius de recerca</v>
      </c>
      <c r="D114" s="14" t="str">
        <f>GCDTC15!C8</f>
        <v>Recerca</v>
      </c>
      <c r="E114" s="14" t="str">
        <f>GCDTC15!D8</f>
        <v>%</v>
      </c>
      <c r="F114" s="14" t="str">
        <f>GCDTC15!E8</f>
        <v>Anual</v>
      </c>
      <c r="G114" s="284" t="s">
        <v>221</v>
      </c>
      <c r="H114" s="284"/>
      <c r="I114" s="284"/>
      <c r="J114" s="67" t="s">
        <v>530</v>
      </c>
      <c r="K114" s="88" t="s">
        <v>530</v>
      </c>
      <c r="L114" s="302" t="str">
        <f>GCDTC15!I8</f>
        <v>nd</v>
      </c>
      <c r="M114" s="303"/>
      <c r="N114" s="304"/>
      <c r="O114" s="302" t="str">
        <f>GCDTC15!J8</f>
        <v>nd</v>
      </c>
      <c r="P114" s="303"/>
      <c r="Q114" s="304"/>
      <c r="R114" s="302" t="str">
        <f>GCDTC15!K8</f>
        <v>nd</v>
      </c>
      <c r="S114" s="303"/>
      <c r="T114" s="304"/>
      <c r="U114" s="14" t="s">
        <v>137</v>
      </c>
      <c r="V114" s="14" t="s">
        <v>531</v>
      </c>
      <c r="W114" s="14"/>
    </row>
    <row r="115" spans="1:23" ht="65.25" customHeight="1">
      <c r="A115" s="14" t="s">
        <v>17</v>
      </c>
      <c r="B115" s="14" t="str">
        <f>'SAT18'!A12</f>
        <v>FI92</v>
      </c>
      <c r="C115" s="14" t="str">
        <f>'SAT18'!B12</f>
        <v>% queixes i reclamacions</v>
      </c>
      <c r="D115" s="14" t="str">
        <f>'SAT18'!C12</f>
        <v>CETT</v>
      </c>
      <c r="E115" s="14" t="str">
        <f>'SAT18'!D12</f>
        <v>%</v>
      </c>
      <c r="F115" s="14" t="str">
        <f>'SAT18'!E12</f>
        <v>Trimestral</v>
      </c>
      <c r="G115" s="14" t="str">
        <f>'SAT18'!F12</f>
        <v>&lt;30%</v>
      </c>
      <c r="H115" s="14" t="str">
        <f>'SAT18'!G12</f>
        <v>30-50%</v>
      </c>
      <c r="I115" s="14" t="str">
        <f>'SAT18'!H12</f>
        <v>&gt;50%</v>
      </c>
      <c r="J115" s="67" t="s">
        <v>530</v>
      </c>
      <c r="K115" s="88" t="s">
        <v>530</v>
      </c>
      <c r="L115" s="345">
        <f>'SAT18'!I12</f>
        <v>0.83333333333333337</v>
      </c>
      <c r="M115" s="346"/>
      <c r="N115" s="347"/>
      <c r="O115" s="293">
        <f>'SAT18'!L12</f>
        <v>1</v>
      </c>
      <c r="P115" s="294"/>
      <c r="Q115" s="295"/>
      <c r="R115" s="302">
        <f>'SAT18'!M11</f>
        <v>0.71209999999999996</v>
      </c>
      <c r="S115" s="304"/>
      <c r="T115" s="64" t="str">
        <f>'SAT18'!O11</f>
        <v>x</v>
      </c>
      <c r="U115" s="14" t="s">
        <v>38</v>
      </c>
      <c r="V115" s="14" t="s">
        <v>531</v>
      </c>
      <c r="W115" s="14"/>
    </row>
    <row r="116" spans="1:23" ht="65.25" customHeight="1">
      <c r="A116" s="14" t="s">
        <v>10</v>
      </c>
      <c r="B116" s="14" t="str">
        <f>'GQM24'!A8</f>
        <v>FI93</v>
      </c>
      <c r="C116" s="14" t="str">
        <f>'GQM24'!B8</f>
        <v>% peticions tancades amb deficiències</v>
      </c>
      <c r="D116" s="14" t="str">
        <f>'GQM24'!C8</f>
        <v>CETT</v>
      </c>
      <c r="E116" s="14" t="str">
        <f>'GQM24'!D8</f>
        <v>%</v>
      </c>
      <c r="F116" s="14" t="str">
        <f>'GQM24'!E8</f>
        <v>Trimestral</v>
      </c>
      <c r="G116" s="14">
        <f>'GQM24'!F8</f>
        <v>0</v>
      </c>
      <c r="H116" s="14" t="str">
        <f>'GQM24'!G8</f>
        <v>1-5%</v>
      </c>
      <c r="I116" s="14" t="str">
        <f>'GQM24'!H8</f>
        <v>&gt;5%</v>
      </c>
      <c r="J116" s="67" t="s">
        <v>530</v>
      </c>
      <c r="K116" s="88" t="s">
        <v>530</v>
      </c>
      <c r="L116" s="305" t="s">
        <v>99</v>
      </c>
      <c r="M116" s="306"/>
      <c r="N116" s="64">
        <f>'GQM24'!I8</f>
        <v>0</v>
      </c>
      <c r="O116" s="64">
        <f>'GQM24'!J8</f>
        <v>0</v>
      </c>
      <c r="P116" s="64">
        <f>'GQM24'!K8</f>
        <v>0</v>
      </c>
      <c r="Q116" s="64">
        <f>'GQM24'!L8</f>
        <v>0</v>
      </c>
      <c r="R116" s="64">
        <f>'GQM24'!M8</f>
        <v>0</v>
      </c>
      <c r="S116" s="64">
        <f>'GQM24'!N8</f>
        <v>0</v>
      </c>
      <c r="T116" s="64">
        <f>'GQM24'!O8</f>
        <v>0</v>
      </c>
      <c r="U116" s="14" t="s">
        <v>38</v>
      </c>
      <c r="V116" s="14" t="s">
        <v>531</v>
      </c>
      <c r="W116" s="14"/>
    </row>
    <row r="117" spans="1:23" ht="65.25" customHeight="1">
      <c r="A117" s="14" t="s">
        <v>10</v>
      </c>
      <c r="B117" s="14" t="str">
        <f>'GQM24'!A9</f>
        <v>FI94</v>
      </c>
      <c r="C117" s="14" t="str">
        <f>'GQM24'!B9</f>
        <v>Dies de gestió per tancament peticions</v>
      </c>
      <c r="D117" s="14" t="str">
        <f>'GQM24'!C9</f>
        <v>CETT</v>
      </c>
      <c r="E117" s="14" t="str">
        <f>'GQM24'!D9</f>
        <v>Num.</v>
      </c>
      <c r="F117" s="14" t="str">
        <f>'GQM24'!E9</f>
        <v>Trimestral</v>
      </c>
      <c r="G117" s="14" t="str">
        <f>'GQM24'!F9</f>
        <v>&lt;15</v>
      </c>
      <c r="H117" s="14" t="str">
        <f>'GQM24'!G9</f>
        <v>15-30</v>
      </c>
      <c r="I117" s="14" t="str">
        <f>'GQM24'!H9</f>
        <v>&gt;30</v>
      </c>
      <c r="J117" s="67" t="s">
        <v>530</v>
      </c>
      <c r="K117" s="88" t="s">
        <v>530</v>
      </c>
      <c r="L117" s="305" t="s">
        <v>99</v>
      </c>
      <c r="M117" s="306"/>
      <c r="N117" s="65">
        <f>'GQM24'!I9</f>
        <v>36.36</v>
      </c>
      <c r="O117" s="65">
        <f>'GQM24'!J9</f>
        <v>34.833333333333336</v>
      </c>
      <c r="P117" s="65">
        <f>'GQM24'!K9</f>
        <v>13.285714285714286</v>
      </c>
      <c r="Q117" s="65">
        <f>'GQM24'!L9</f>
        <v>25</v>
      </c>
      <c r="R117" s="65">
        <f>'GQM24'!M9</f>
        <v>3</v>
      </c>
      <c r="S117" s="65" t="str">
        <f>'GQM24'!N9</f>
        <v>nd</v>
      </c>
      <c r="T117" s="65">
        <f>'GQM24'!O9</f>
        <v>28</v>
      </c>
      <c r="U117" s="14" t="s">
        <v>38</v>
      </c>
      <c r="V117" s="14" t="s">
        <v>531</v>
      </c>
      <c r="W117" s="14"/>
    </row>
    <row r="118" spans="1:23" ht="65.25" customHeight="1">
      <c r="A118" s="14" t="s">
        <v>9</v>
      </c>
      <c r="B118" s="14" t="str">
        <f>'GLJ26'!A8</f>
        <v>FI95</v>
      </c>
      <c r="C118" s="14" t="str">
        <f>'GLJ26'!B8</f>
        <v>Grau de compliment de l'itinerari de benvinguda</v>
      </c>
      <c r="D118" s="14" t="str">
        <f>'GLJ26'!C8</f>
        <v>CETT</v>
      </c>
      <c r="E118" s="14" t="str">
        <f>'GLJ26'!D8</f>
        <v>%</v>
      </c>
      <c r="F118" s="14" t="str">
        <f>'GLJ26'!E8</f>
        <v>Anual</v>
      </c>
      <c r="G118" s="14" t="str">
        <f>'GLJ26'!F8</f>
        <v>&gt;90%</v>
      </c>
      <c r="H118" s="14" t="str">
        <f>'GLJ26'!G8</f>
        <v>80-90%</v>
      </c>
      <c r="I118" s="14" t="str">
        <f>'GLJ26'!H8</f>
        <v>&lt;80%</v>
      </c>
      <c r="J118" s="67" t="s">
        <v>530</v>
      </c>
      <c r="K118" s="88" t="s">
        <v>530</v>
      </c>
      <c r="L118" s="290" t="str">
        <f>'GLJ26'!I8</f>
        <v>nd</v>
      </c>
      <c r="M118" s="291"/>
      <c r="N118" s="292"/>
      <c r="O118" s="290">
        <f>'GLJ26'!J8</f>
        <v>0.76470000000000005</v>
      </c>
      <c r="P118" s="291"/>
      <c r="Q118" s="292"/>
      <c r="R118" s="290">
        <f>'GLJ26'!L8</f>
        <v>1</v>
      </c>
      <c r="S118" s="291"/>
      <c r="T118" s="292"/>
      <c r="U118" s="14" t="s">
        <v>535</v>
      </c>
      <c r="V118" s="14" t="s">
        <v>531</v>
      </c>
      <c r="W118" s="17"/>
    </row>
    <row r="119" spans="1:23" ht="65.25" customHeight="1">
      <c r="A119" s="14" t="s">
        <v>10</v>
      </c>
      <c r="B119" s="14" t="str">
        <f>'GQM24'!A10</f>
        <v>FI96</v>
      </c>
      <c r="C119" s="14" t="str">
        <f>'GQM24'!B10</f>
        <v>Compliment planificació qualitat</v>
      </c>
      <c r="D119" s="14" t="str">
        <f>'GQM24'!C10</f>
        <v>Global_1</v>
      </c>
      <c r="E119" s="14" t="str">
        <f>'GQM24'!D10</f>
        <v>%</v>
      </c>
      <c r="F119" s="14" t="str">
        <f>'GQM24'!E10</f>
        <v>Semestral</v>
      </c>
      <c r="G119" s="14" t="str">
        <f>'GQM24'!F10</f>
        <v>&gt;70%</v>
      </c>
      <c r="H119" s="14" t="str">
        <f>'GQM24'!G10</f>
        <v>50-70%</v>
      </c>
      <c r="I119" s="14" t="str">
        <f>'GQM24'!H10</f>
        <v>&lt;50%</v>
      </c>
      <c r="J119" s="67" t="s">
        <v>530</v>
      </c>
      <c r="K119" s="88" t="s">
        <v>530</v>
      </c>
      <c r="L119" s="305"/>
      <c r="M119" s="306"/>
      <c r="N119" s="64">
        <f>'GQM24'!I10</f>
        <v>0.64356435643564358</v>
      </c>
      <c r="O119" s="302">
        <f>'GQM24'!J10</f>
        <v>0.94</v>
      </c>
      <c r="P119" s="304"/>
      <c r="Q119" s="64">
        <f>'GQM24'!L10</f>
        <v>1</v>
      </c>
      <c r="R119" s="302">
        <f>'GQM24'!M10</f>
        <v>1</v>
      </c>
      <c r="S119" s="304"/>
      <c r="T119" s="64">
        <f>'GQM24'!O10</f>
        <v>1</v>
      </c>
      <c r="U119" s="14" t="s">
        <v>38</v>
      </c>
      <c r="V119" s="14" t="s">
        <v>531</v>
      </c>
      <c r="W119" s="14"/>
    </row>
    <row r="120" spans="1:23" ht="65.25" customHeight="1">
      <c r="A120" s="14" t="s">
        <v>19</v>
      </c>
      <c r="B120" s="14" t="str">
        <f>SREST27!A5</f>
        <v>FI97</v>
      </c>
      <c r="C120" s="14" t="str">
        <f>SREST27!B5</f>
        <v>Recepció de comandes</v>
      </c>
      <c r="D120" s="14" t="str">
        <f>SREST27!C5</f>
        <v>CETT</v>
      </c>
      <c r="E120" s="14" t="str">
        <f>SREST27!D5</f>
        <v>%</v>
      </c>
      <c r="F120" s="14" t="str">
        <f>SREST27!E5</f>
        <v>Semestral</v>
      </c>
      <c r="G120" s="14" t="str">
        <f>SREST27!F5</f>
        <v>&lt;3%</v>
      </c>
      <c r="H120" s="14" t="str">
        <f>SREST27!G5</f>
        <v>3%-5%</v>
      </c>
      <c r="I120" s="14" t="str">
        <f>SREST27!H5</f>
        <v>&gt;5%</v>
      </c>
      <c r="J120" s="67" t="s">
        <v>530</v>
      </c>
      <c r="K120" s="88" t="s">
        <v>530</v>
      </c>
      <c r="L120" s="351">
        <v>3.8699999999999998E-2</v>
      </c>
      <c r="M120" s="306"/>
      <c r="N120" s="92">
        <v>3.7000000000000002E-3</v>
      </c>
      <c r="O120" s="345">
        <f>SREST27!K5</f>
        <v>2.7E-2</v>
      </c>
      <c r="P120" s="347"/>
      <c r="Q120" s="64">
        <f>SREST27!M5</f>
        <v>1.8200000000000001E-2</v>
      </c>
      <c r="R120" s="345" t="str">
        <f>SREST27!N5</f>
        <v>nd</v>
      </c>
      <c r="S120" s="347"/>
      <c r="T120" s="64">
        <f>SREST27!P5</f>
        <v>0.5</v>
      </c>
      <c r="U120" s="4" t="s">
        <v>476</v>
      </c>
      <c r="V120" s="4" t="s">
        <v>43</v>
      </c>
    </row>
    <row r="121" spans="1:23" ht="65.25" customHeight="1">
      <c r="A121" s="14" t="s">
        <v>18</v>
      </c>
      <c r="B121" s="14" t="s">
        <v>96</v>
      </c>
      <c r="C121" s="14" t="s">
        <v>97</v>
      </c>
      <c r="D121" s="14" t="s">
        <v>311</v>
      </c>
      <c r="E121" s="14" t="s">
        <v>98</v>
      </c>
      <c r="F121" s="14" t="s">
        <v>34</v>
      </c>
      <c r="G121" s="14">
        <v>0</v>
      </c>
      <c r="H121" s="14">
        <v>0</v>
      </c>
      <c r="I121" s="14">
        <v>1</v>
      </c>
      <c r="J121" s="67" t="s">
        <v>530</v>
      </c>
      <c r="K121" s="88" t="s">
        <v>530</v>
      </c>
    </row>
    <row r="122" spans="1:23" ht="65.25" customHeight="1">
      <c r="A122" s="14" t="s">
        <v>18</v>
      </c>
      <c r="B122" s="14" t="s">
        <v>102</v>
      </c>
      <c r="C122" s="14" t="s">
        <v>103</v>
      </c>
      <c r="D122" s="14" t="s">
        <v>311</v>
      </c>
      <c r="E122" s="14" t="s">
        <v>104</v>
      </c>
      <c r="F122" s="14" t="s">
        <v>34</v>
      </c>
      <c r="G122" s="14">
        <v>0</v>
      </c>
      <c r="H122" s="14">
        <v>2</v>
      </c>
      <c r="I122" s="14">
        <v>5</v>
      </c>
      <c r="J122" s="67" t="s">
        <v>530</v>
      </c>
      <c r="K122" s="88" t="s">
        <v>530</v>
      </c>
    </row>
    <row r="123" spans="1:23" ht="65.25" customHeight="1">
      <c r="A123" s="14" t="s">
        <v>18</v>
      </c>
      <c r="B123" s="14" t="s">
        <v>106</v>
      </c>
      <c r="C123" s="14" t="s">
        <v>107</v>
      </c>
      <c r="D123" s="14" t="s">
        <v>311</v>
      </c>
      <c r="E123" s="14" t="s">
        <v>104</v>
      </c>
      <c r="F123" s="14" t="s">
        <v>34</v>
      </c>
      <c r="G123" s="14">
        <v>0</v>
      </c>
      <c r="H123" s="14">
        <v>0</v>
      </c>
      <c r="I123" s="14">
        <v>1</v>
      </c>
      <c r="J123" s="67" t="s">
        <v>530</v>
      </c>
      <c r="K123" s="88" t="s">
        <v>530</v>
      </c>
    </row>
    <row r="124" spans="1:23" ht="65.25" customHeight="1">
      <c r="A124" s="14" t="s">
        <v>18</v>
      </c>
      <c r="B124" s="14" t="s">
        <v>109</v>
      </c>
      <c r="C124" s="14" t="s">
        <v>110</v>
      </c>
      <c r="D124" s="14" t="s">
        <v>311</v>
      </c>
      <c r="E124" s="14" t="s">
        <v>98</v>
      </c>
      <c r="F124" s="14" t="s">
        <v>34</v>
      </c>
      <c r="G124" s="14">
        <v>1</v>
      </c>
      <c r="H124" s="14" t="s">
        <v>99</v>
      </c>
      <c r="I124" s="14" t="s">
        <v>111</v>
      </c>
      <c r="J124" s="67" t="s">
        <v>530</v>
      </c>
      <c r="K124" s="88" t="s">
        <v>530</v>
      </c>
    </row>
    <row r="125" spans="1:23" ht="65.25" customHeight="1">
      <c r="A125" s="14" t="s">
        <v>7</v>
      </c>
      <c r="B125" s="14" t="s">
        <v>309</v>
      </c>
      <c r="C125" s="8" t="s">
        <v>310</v>
      </c>
      <c r="D125" s="14" t="s">
        <v>311</v>
      </c>
      <c r="E125" s="14" t="s">
        <v>42</v>
      </c>
      <c r="F125" s="14" t="s">
        <v>34</v>
      </c>
      <c r="G125" s="14" t="s">
        <v>57</v>
      </c>
      <c r="H125" s="14" t="s">
        <v>312</v>
      </c>
      <c r="I125" s="14" t="s">
        <v>65</v>
      </c>
      <c r="J125" s="67" t="s">
        <v>530</v>
      </c>
      <c r="K125" s="88" t="s">
        <v>530</v>
      </c>
    </row>
    <row r="126" spans="1:23" ht="65.25" customHeight="1">
      <c r="A126" s="14" t="s">
        <v>7</v>
      </c>
      <c r="B126" s="14" t="s">
        <v>482</v>
      </c>
      <c r="C126" s="8" t="s">
        <v>483</v>
      </c>
      <c r="D126" s="14" t="s">
        <v>311</v>
      </c>
      <c r="E126" s="14" t="s">
        <v>42</v>
      </c>
      <c r="F126" s="14" t="s">
        <v>34</v>
      </c>
      <c r="G126" s="14" t="s">
        <v>388</v>
      </c>
      <c r="H126" s="14" t="s">
        <v>484</v>
      </c>
      <c r="I126" s="14" t="s">
        <v>59</v>
      </c>
      <c r="J126" s="67" t="s">
        <v>530</v>
      </c>
      <c r="K126" s="88" t="s">
        <v>530</v>
      </c>
      <c r="U126" s="14"/>
    </row>
    <row r="127" spans="1:23" ht="65.25" customHeight="1">
      <c r="A127" s="14" t="s">
        <v>7</v>
      </c>
      <c r="B127" s="14" t="s">
        <v>486</v>
      </c>
      <c r="C127" s="8" t="s">
        <v>487</v>
      </c>
      <c r="D127" s="14" t="s">
        <v>311</v>
      </c>
      <c r="E127" s="14" t="s">
        <v>42</v>
      </c>
      <c r="F127" s="14" t="s">
        <v>34</v>
      </c>
      <c r="G127" s="14" t="s">
        <v>388</v>
      </c>
      <c r="H127" s="14" t="s">
        <v>484</v>
      </c>
      <c r="I127" s="14" t="s">
        <v>59</v>
      </c>
      <c r="J127" s="67" t="s">
        <v>530</v>
      </c>
      <c r="K127" s="88" t="s">
        <v>530</v>
      </c>
    </row>
    <row r="128" spans="1:23" ht="65.25" customHeight="1">
      <c r="A128" s="14" t="s">
        <v>14</v>
      </c>
      <c r="B128" s="14" t="s">
        <v>452</v>
      </c>
      <c r="C128" s="8" t="s">
        <v>453</v>
      </c>
      <c r="D128" s="14" t="s">
        <v>454</v>
      </c>
      <c r="E128" s="14" t="s">
        <v>42</v>
      </c>
      <c r="F128" s="14" t="s">
        <v>34</v>
      </c>
      <c r="G128" s="14" t="s">
        <v>356</v>
      </c>
      <c r="H128" s="14" t="s">
        <v>357</v>
      </c>
      <c r="I128" s="14" t="s">
        <v>136</v>
      </c>
      <c r="J128" s="67" t="s">
        <v>530</v>
      </c>
      <c r="K128" s="88" t="s">
        <v>530</v>
      </c>
      <c r="L128" s="285" t="str">
        <f>PECS16!I5</f>
        <v>nd</v>
      </c>
      <c r="M128" s="285"/>
      <c r="N128" s="285"/>
      <c r="O128" s="285">
        <f>PECS16!J5</f>
        <v>1</v>
      </c>
      <c r="P128" s="285"/>
      <c r="Q128" s="285"/>
      <c r="R128" s="285">
        <f>PECS16!L5</f>
        <v>0.96</v>
      </c>
      <c r="S128" s="285"/>
      <c r="T128" s="285"/>
      <c r="U128" s="14"/>
    </row>
    <row r="129" spans="1:23" ht="65.25" customHeight="1">
      <c r="A129" s="14" t="s">
        <v>14</v>
      </c>
      <c r="B129" s="14" t="s">
        <v>478</v>
      </c>
      <c r="C129" s="8" t="s">
        <v>479</v>
      </c>
      <c r="D129" s="14" t="s">
        <v>454</v>
      </c>
      <c r="E129" s="14" t="s">
        <v>42</v>
      </c>
      <c r="F129" s="14" t="s">
        <v>69</v>
      </c>
      <c r="G129" s="14" t="s">
        <v>63</v>
      </c>
      <c r="H129" s="14" t="s">
        <v>480</v>
      </c>
      <c r="I129" s="14" t="s">
        <v>214</v>
      </c>
      <c r="J129" s="67" t="s">
        <v>530</v>
      </c>
      <c r="K129" s="88" t="s">
        <v>530</v>
      </c>
      <c r="L129" s="285" t="str">
        <f>PECS16!I6</f>
        <v>nd</v>
      </c>
      <c r="M129" s="285"/>
      <c r="N129" s="285"/>
      <c r="O129" s="285" t="str">
        <f>PECS16!J6</f>
        <v>nd</v>
      </c>
      <c r="P129" s="285"/>
      <c r="R129" s="285">
        <f>PECS16!L6</f>
        <v>1</v>
      </c>
      <c r="S129" s="285"/>
      <c r="T129" s="144">
        <f>PECS16!M6</f>
        <v>0.9</v>
      </c>
      <c r="U129" s="14"/>
    </row>
    <row r="130" spans="1:23" ht="65.25" customHeight="1">
      <c r="A130" s="14" t="s">
        <v>14</v>
      </c>
      <c r="B130" s="14" t="s">
        <v>376</v>
      </c>
      <c r="C130" s="8" t="s">
        <v>377</v>
      </c>
      <c r="D130" s="14" t="s">
        <v>378</v>
      </c>
      <c r="E130" s="14" t="s">
        <v>42</v>
      </c>
      <c r="F130" s="14" t="s">
        <v>69</v>
      </c>
      <c r="G130" s="14" t="s">
        <v>70</v>
      </c>
      <c r="H130" s="14" t="s">
        <v>71</v>
      </c>
      <c r="I130" s="14" t="s">
        <v>72</v>
      </c>
      <c r="J130" s="67" t="s">
        <v>530</v>
      </c>
      <c r="K130" s="88" t="s">
        <v>530</v>
      </c>
      <c r="L130" s="285">
        <f>PECS16!I7</f>
        <v>1</v>
      </c>
      <c r="M130" s="285"/>
      <c r="N130" s="285"/>
      <c r="O130" s="285">
        <f>PECS16!J7</f>
        <v>1</v>
      </c>
      <c r="P130" s="285"/>
      <c r="R130" s="285">
        <f>PECS16!L7</f>
        <v>1</v>
      </c>
      <c r="S130" s="285"/>
      <c r="T130" s="144">
        <f>PECS16!M7</f>
        <v>1</v>
      </c>
      <c r="U130" s="14"/>
    </row>
    <row r="131" spans="1:23" ht="65.25" customHeight="1">
      <c r="A131" s="14" t="s">
        <v>1</v>
      </c>
      <c r="B131" s="14" t="s">
        <v>489</v>
      </c>
      <c r="C131" s="8" t="s">
        <v>490</v>
      </c>
      <c r="D131" s="14" t="s">
        <v>311</v>
      </c>
      <c r="E131" s="14" t="s">
        <v>42</v>
      </c>
      <c r="F131" s="14" t="s">
        <v>34</v>
      </c>
      <c r="G131" s="14" t="s">
        <v>491</v>
      </c>
      <c r="H131" s="14" t="s">
        <v>492</v>
      </c>
      <c r="I131" s="14" t="s">
        <v>493</v>
      </c>
      <c r="J131" s="67" t="s">
        <v>530</v>
      </c>
      <c r="K131" s="88" t="s">
        <v>530</v>
      </c>
      <c r="L131" s="285" t="s">
        <v>530</v>
      </c>
      <c r="M131" s="285"/>
      <c r="N131" s="285"/>
      <c r="O131" s="285" t="s">
        <v>530</v>
      </c>
      <c r="P131" s="285"/>
      <c r="Q131" s="285"/>
      <c r="R131" s="285"/>
      <c r="S131" s="285"/>
      <c r="T131" s="285"/>
      <c r="U131" s="14"/>
    </row>
    <row r="132" spans="1:23" ht="65.25" customHeight="1">
      <c r="A132" s="14" t="s">
        <v>19</v>
      </c>
      <c r="B132" s="14" t="s">
        <v>448</v>
      </c>
      <c r="C132" s="8" t="s">
        <v>449</v>
      </c>
      <c r="D132" s="14" t="s">
        <v>311</v>
      </c>
      <c r="E132" s="14" t="s">
        <v>42</v>
      </c>
      <c r="F132" s="14" t="s">
        <v>43</v>
      </c>
      <c r="G132" s="74">
        <v>1</v>
      </c>
      <c r="H132" s="37" t="s">
        <v>99</v>
      </c>
      <c r="I132" s="37" t="s">
        <v>111</v>
      </c>
      <c r="J132" s="67" t="s">
        <v>530</v>
      </c>
      <c r="K132" s="88" t="s">
        <v>530</v>
      </c>
      <c r="L132" s="88" t="s">
        <v>530</v>
      </c>
      <c r="M132" s="88" t="s">
        <v>530</v>
      </c>
      <c r="N132" s="88" t="s">
        <v>530</v>
      </c>
      <c r="O132" s="88" t="s">
        <v>530</v>
      </c>
      <c r="P132" s="88" t="s">
        <v>530</v>
      </c>
      <c r="Q132" s="88" t="s">
        <v>530</v>
      </c>
      <c r="R132" s="145"/>
      <c r="S132" s="145"/>
      <c r="T132" s="145"/>
      <c r="U132" s="14"/>
    </row>
    <row r="133" spans="1:23" ht="65.25" customHeight="1">
      <c r="A133" s="14" t="s">
        <v>12</v>
      </c>
      <c r="B133" s="14" t="s">
        <v>513</v>
      </c>
      <c r="C133" s="53" t="s">
        <v>514</v>
      </c>
      <c r="D133" s="14" t="s">
        <v>311</v>
      </c>
      <c r="E133" s="14" t="s">
        <v>42</v>
      </c>
      <c r="F133" s="14" t="s">
        <v>34</v>
      </c>
      <c r="G133" s="40" t="s">
        <v>515</v>
      </c>
      <c r="H133" s="39" t="s">
        <v>516</v>
      </c>
      <c r="I133" s="41" t="s">
        <v>517</v>
      </c>
      <c r="J133" s="53" t="s">
        <v>530</v>
      </c>
      <c r="K133" s="4" t="s">
        <v>530</v>
      </c>
      <c r="L133" s="144" t="s">
        <v>530</v>
      </c>
      <c r="M133" s="144" t="s">
        <v>530</v>
      </c>
      <c r="N133" s="144" t="s">
        <v>530</v>
      </c>
      <c r="O133" s="144" t="s">
        <v>530</v>
      </c>
      <c r="P133" s="144" t="s">
        <v>530</v>
      </c>
      <c r="Q133" s="144" t="s">
        <v>530</v>
      </c>
      <c r="U133" s="14" t="s">
        <v>547</v>
      </c>
    </row>
    <row r="134" spans="1:23" ht="65.25" customHeight="1">
      <c r="A134" s="14"/>
      <c r="B134" s="14"/>
      <c r="C134" s="8"/>
      <c r="D134" s="14"/>
      <c r="E134" s="14"/>
      <c r="G134" s="14"/>
      <c r="H134" s="14"/>
      <c r="I134" s="14"/>
      <c r="U134" s="14"/>
    </row>
    <row r="135" spans="1:23" ht="65.25" customHeight="1">
      <c r="A135" s="14"/>
      <c r="B135" s="14"/>
      <c r="C135" s="8"/>
      <c r="D135" s="14"/>
      <c r="E135" s="14"/>
      <c r="G135" s="14"/>
      <c r="H135" s="14"/>
      <c r="I135" s="14"/>
      <c r="U135" s="14"/>
    </row>
    <row r="136" spans="1:23" ht="65.25" customHeight="1">
      <c r="A136" s="14"/>
      <c r="B136" s="14"/>
      <c r="C136" s="8"/>
      <c r="D136" s="14"/>
      <c r="E136" s="14"/>
      <c r="G136" s="14"/>
      <c r="H136" s="14"/>
      <c r="I136" s="14"/>
      <c r="U136" s="14"/>
    </row>
    <row r="137" spans="1:23" ht="65.25" customHeight="1">
      <c r="A137" s="14"/>
      <c r="B137" s="14"/>
      <c r="C137" s="8"/>
      <c r="D137" s="14"/>
      <c r="E137" s="14"/>
      <c r="G137" s="14"/>
      <c r="H137" s="14"/>
      <c r="I137" s="14"/>
      <c r="U137" s="14"/>
    </row>
    <row r="138" spans="1:23" ht="65.25" customHeight="1">
      <c r="A138" s="14"/>
      <c r="B138" s="14"/>
      <c r="C138" s="53"/>
      <c r="D138" s="14"/>
      <c r="E138" s="14"/>
      <c r="F138" s="14"/>
      <c r="G138" s="14"/>
      <c r="K138" s="3"/>
      <c r="L138" s="145"/>
      <c r="M138" s="145"/>
      <c r="N138" s="145"/>
      <c r="O138" s="145"/>
      <c r="P138" s="145"/>
      <c r="Q138" s="145"/>
      <c r="R138" s="145"/>
      <c r="S138" s="145"/>
      <c r="T138" s="145"/>
      <c r="U138" s="3"/>
      <c r="V138" s="3"/>
      <c r="W138" s="3"/>
    </row>
    <row r="139" spans="1:23" ht="65.25" customHeight="1">
      <c r="A139" s="14"/>
      <c r="B139" s="14"/>
      <c r="C139" s="14"/>
      <c r="D139" s="14"/>
      <c r="E139" s="14"/>
      <c r="F139" s="14"/>
      <c r="G139" s="14"/>
      <c r="K139" s="3"/>
      <c r="L139" s="145"/>
      <c r="M139" s="145"/>
      <c r="N139" s="145"/>
      <c r="O139" s="145"/>
      <c r="P139" s="145"/>
      <c r="Q139" s="145"/>
      <c r="R139" s="145"/>
      <c r="S139" s="145"/>
      <c r="T139" s="145"/>
      <c r="U139" s="3"/>
      <c r="V139" s="3"/>
      <c r="W139" s="3"/>
    </row>
    <row r="140" spans="1:23" ht="65.25" customHeight="1">
      <c r="A140" s="14"/>
      <c r="B140" s="14"/>
      <c r="C140" s="14"/>
      <c r="D140" s="14"/>
      <c r="E140" s="14"/>
      <c r="F140" s="14"/>
      <c r="G140" s="14"/>
      <c r="K140" s="3"/>
      <c r="L140" s="145"/>
      <c r="M140" s="145"/>
      <c r="N140" s="145"/>
      <c r="O140" s="145"/>
      <c r="P140" s="145"/>
      <c r="Q140" s="145"/>
      <c r="R140" s="145"/>
      <c r="S140" s="145"/>
      <c r="T140" s="145"/>
      <c r="U140" s="3"/>
      <c r="V140" s="3"/>
      <c r="W140" s="3"/>
    </row>
    <row r="141" spans="1:23" ht="65.25" customHeight="1">
      <c r="K141" s="3"/>
      <c r="L141" s="145"/>
      <c r="M141" s="145"/>
      <c r="N141" s="145"/>
      <c r="O141" s="145"/>
      <c r="P141" s="145"/>
      <c r="Q141" s="145"/>
      <c r="R141" s="145"/>
      <c r="S141" s="145"/>
      <c r="T141" s="145"/>
      <c r="U141" s="3"/>
      <c r="V141" s="3"/>
      <c r="W141" s="3"/>
    </row>
  </sheetData>
  <autoFilter ref="A1:W140" xr:uid="{00000000-0009-0000-0000-000002000000}">
    <sortState xmlns:xlrd2="http://schemas.microsoft.com/office/spreadsheetml/2017/richdata2" ref="A2:W140">
      <sortCondition ref="B1:B140"/>
    </sortState>
  </autoFilter>
  <mergeCells count="339">
    <mergeCell ref="L131:N131"/>
    <mergeCell ref="O131:Q131"/>
    <mergeCell ref="R131:T131"/>
    <mergeCell ref="G114:I114"/>
    <mergeCell ref="L120:M120"/>
    <mergeCell ref="O120:P120"/>
    <mergeCell ref="R120:S120"/>
    <mergeCell ref="L116:M116"/>
    <mergeCell ref="L117:M117"/>
    <mergeCell ref="L118:N118"/>
    <mergeCell ref="O118:Q118"/>
    <mergeCell ref="R118:T118"/>
    <mergeCell ref="L119:M119"/>
    <mergeCell ref="O119:P119"/>
    <mergeCell ref="R119:S119"/>
    <mergeCell ref="L114:N114"/>
    <mergeCell ref="O114:Q114"/>
    <mergeCell ref="R114:T114"/>
    <mergeCell ref="L115:N115"/>
    <mergeCell ref="O115:Q115"/>
    <mergeCell ref="R115:S115"/>
    <mergeCell ref="O129:P129"/>
    <mergeCell ref="O130:P130"/>
    <mergeCell ref="O128:Q128"/>
    <mergeCell ref="L113:N113"/>
    <mergeCell ref="O113:Q113"/>
    <mergeCell ref="R113:T113"/>
    <mergeCell ref="L111:N111"/>
    <mergeCell ref="O111:Q111"/>
    <mergeCell ref="R111:T111"/>
    <mergeCell ref="L112:N112"/>
    <mergeCell ref="O112:Q112"/>
    <mergeCell ref="R112:T112"/>
    <mergeCell ref="L109:N109"/>
    <mergeCell ref="O109:Q109"/>
    <mergeCell ref="R109:T109"/>
    <mergeCell ref="L110:N110"/>
    <mergeCell ref="O110:Q110"/>
    <mergeCell ref="R110:T110"/>
    <mergeCell ref="L107:N107"/>
    <mergeCell ref="O107:Q107"/>
    <mergeCell ref="R107:T107"/>
    <mergeCell ref="L108:M108"/>
    <mergeCell ref="O108:P108"/>
    <mergeCell ref="R108:S108"/>
    <mergeCell ref="L105:N105"/>
    <mergeCell ref="O105:Q105"/>
    <mergeCell ref="R105:T105"/>
    <mergeCell ref="L106:N106"/>
    <mergeCell ref="O106:Q106"/>
    <mergeCell ref="R106:T106"/>
    <mergeCell ref="L103:N103"/>
    <mergeCell ref="O103:Q103"/>
    <mergeCell ref="R103:T103"/>
    <mergeCell ref="L104:N104"/>
    <mergeCell ref="O104:Q104"/>
    <mergeCell ref="R104:T104"/>
    <mergeCell ref="O102:Q102"/>
    <mergeCell ref="L102:N102"/>
    <mergeCell ref="R102:T102"/>
    <mergeCell ref="L99:N99"/>
    <mergeCell ref="O99:Q99"/>
    <mergeCell ref="R99:T99"/>
    <mergeCell ref="L100:M100"/>
    <mergeCell ref="O100:P100"/>
    <mergeCell ref="R100:S100"/>
    <mergeCell ref="L97:N97"/>
    <mergeCell ref="L98:N98"/>
    <mergeCell ref="O98:Q98"/>
    <mergeCell ref="O97:P97"/>
    <mergeCell ref="R97:S97"/>
    <mergeCell ref="R98:T98"/>
    <mergeCell ref="L101:M101"/>
    <mergeCell ref="O101:P101"/>
    <mergeCell ref="R101:S101"/>
    <mergeCell ref="L94:N94"/>
    <mergeCell ref="O94:Q94"/>
    <mergeCell ref="R94:T94"/>
    <mergeCell ref="L95:N95"/>
    <mergeCell ref="O95:Q95"/>
    <mergeCell ref="R95:T95"/>
    <mergeCell ref="L96:N96"/>
    <mergeCell ref="O96:Q96"/>
    <mergeCell ref="R96:T96"/>
    <mergeCell ref="L91:N91"/>
    <mergeCell ref="O91:Q91"/>
    <mergeCell ref="R91:T91"/>
    <mergeCell ref="L92:N92"/>
    <mergeCell ref="L93:N93"/>
    <mergeCell ref="O92:Q92"/>
    <mergeCell ref="R92:T92"/>
    <mergeCell ref="O93:Q93"/>
    <mergeCell ref="R93:T93"/>
    <mergeCell ref="L89:N89"/>
    <mergeCell ref="O89:Q89"/>
    <mergeCell ref="R89:T89"/>
    <mergeCell ref="L90:N90"/>
    <mergeCell ref="O90:Q90"/>
    <mergeCell ref="R90:T90"/>
    <mergeCell ref="L87:M87"/>
    <mergeCell ref="O87:P87"/>
    <mergeCell ref="R87:S87"/>
    <mergeCell ref="L88:N88"/>
    <mergeCell ref="O88:Q88"/>
    <mergeCell ref="R88:S88"/>
    <mergeCell ref="L85:M85"/>
    <mergeCell ref="O85:P85"/>
    <mergeCell ref="R85:S85"/>
    <mergeCell ref="L86:N86"/>
    <mergeCell ref="O86:Q86"/>
    <mergeCell ref="R86:T86"/>
    <mergeCell ref="L83:M83"/>
    <mergeCell ref="O83:P83"/>
    <mergeCell ref="R83:S83"/>
    <mergeCell ref="L84:N84"/>
    <mergeCell ref="O84:Q84"/>
    <mergeCell ref="R84:T84"/>
    <mergeCell ref="L81:N81"/>
    <mergeCell ref="O81:Q81"/>
    <mergeCell ref="R81:T81"/>
    <mergeCell ref="L82:M82"/>
    <mergeCell ref="O82:P82"/>
    <mergeCell ref="R82:S82"/>
    <mergeCell ref="L79:N79"/>
    <mergeCell ref="O79:Q79"/>
    <mergeCell ref="R79:T79"/>
    <mergeCell ref="L80:N80"/>
    <mergeCell ref="O80:Q80"/>
    <mergeCell ref="R80:T80"/>
    <mergeCell ref="L77:M77"/>
    <mergeCell ref="O77:P77"/>
    <mergeCell ref="R77:S77"/>
    <mergeCell ref="L78:N78"/>
    <mergeCell ref="O78:Q78"/>
    <mergeCell ref="R78:T78"/>
    <mergeCell ref="L74:N74"/>
    <mergeCell ref="O74:Q74"/>
    <mergeCell ref="R74:T74"/>
    <mergeCell ref="L75:N75"/>
    <mergeCell ref="L76:N76"/>
    <mergeCell ref="O75:Q75"/>
    <mergeCell ref="O76:Q76"/>
    <mergeCell ref="R75:T75"/>
    <mergeCell ref="R76:T76"/>
    <mergeCell ref="L73:N73"/>
    <mergeCell ref="O73:Q73"/>
    <mergeCell ref="R73:T73"/>
    <mergeCell ref="R69:T69"/>
    <mergeCell ref="L70:N70"/>
    <mergeCell ref="O70:Q70"/>
    <mergeCell ref="R70:T70"/>
    <mergeCell ref="L71:N71"/>
    <mergeCell ref="O71:Q71"/>
    <mergeCell ref="R71:T71"/>
    <mergeCell ref="L67:N67"/>
    <mergeCell ref="L68:N68"/>
    <mergeCell ref="L69:N69"/>
    <mergeCell ref="O67:Q67"/>
    <mergeCell ref="O68:Q68"/>
    <mergeCell ref="O69:Q69"/>
    <mergeCell ref="R67:T67"/>
    <mergeCell ref="R68:T68"/>
    <mergeCell ref="L72:N72"/>
    <mergeCell ref="O72:Q72"/>
    <mergeCell ref="R72:T72"/>
    <mergeCell ref="L63:N63"/>
    <mergeCell ref="L64:N64"/>
    <mergeCell ref="L65:N65"/>
    <mergeCell ref="L66:N66"/>
    <mergeCell ref="O63:Q63"/>
    <mergeCell ref="R63:T63"/>
    <mergeCell ref="O64:Q64"/>
    <mergeCell ref="O65:Q65"/>
    <mergeCell ref="R65:T65"/>
    <mergeCell ref="R64:T64"/>
    <mergeCell ref="R66:T66"/>
    <mergeCell ref="O66:Q66"/>
    <mergeCell ref="L61:N61"/>
    <mergeCell ref="O61:Q61"/>
    <mergeCell ref="R61:T61"/>
    <mergeCell ref="L62:N62"/>
    <mergeCell ref="O62:Q62"/>
    <mergeCell ref="R62:T62"/>
    <mergeCell ref="L59:N59"/>
    <mergeCell ref="O59:Q59"/>
    <mergeCell ref="R59:T59"/>
    <mergeCell ref="L60:N60"/>
    <mergeCell ref="O60:Q60"/>
    <mergeCell ref="R60:T60"/>
    <mergeCell ref="L57:N57"/>
    <mergeCell ref="O57:Q57"/>
    <mergeCell ref="R57:T57"/>
    <mergeCell ref="L58:N58"/>
    <mergeCell ref="O58:Q58"/>
    <mergeCell ref="R58:T58"/>
    <mergeCell ref="L55:N55"/>
    <mergeCell ref="O55:Q55"/>
    <mergeCell ref="R55:T55"/>
    <mergeCell ref="L56:N56"/>
    <mergeCell ref="O56:Q56"/>
    <mergeCell ref="R56:T56"/>
    <mergeCell ref="L52:N52"/>
    <mergeCell ref="O52:Q52"/>
    <mergeCell ref="R52:T52"/>
    <mergeCell ref="L53:N53"/>
    <mergeCell ref="L54:N54"/>
    <mergeCell ref="O53:Q53"/>
    <mergeCell ref="O54:Q54"/>
    <mergeCell ref="R53:T53"/>
    <mergeCell ref="R54:T54"/>
    <mergeCell ref="L50:N50"/>
    <mergeCell ref="O50:Q50"/>
    <mergeCell ref="R50:T50"/>
    <mergeCell ref="L51:N51"/>
    <mergeCell ref="O51:Q51"/>
    <mergeCell ref="R51:S51"/>
    <mergeCell ref="L48:N48"/>
    <mergeCell ref="O48:Q48"/>
    <mergeCell ref="R48:T48"/>
    <mergeCell ref="L49:N49"/>
    <mergeCell ref="O49:Q49"/>
    <mergeCell ref="R49:T49"/>
    <mergeCell ref="L42:N42"/>
    <mergeCell ref="O42:Q42"/>
    <mergeCell ref="R42:T42"/>
    <mergeCell ref="L47:N47"/>
    <mergeCell ref="O47:Q47"/>
    <mergeCell ref="R47:T47"/>
    <mergeCell ref="L40:N40"/>
    <mergeCell ref="O40:Q40"/>
    <mergeCell ref="R40:T40"/>
    <mergeCell ref="L41:N41"/>
    <mergeCell ref="O41:Q41"/>
    <mergeCell ref="R41:T41"/>
    <mergeCell ref="L38:N38"/>
    <mergeCell ref="O38:Q38"/>
    <mergeCell ref="R38:T38"/>
    <mergeCell ref="L39:N39"/>
    <mergeCell ref="O39:P39"/>
    <mergeCell ref="R39:S39"/>
    <mergeCell ref="L35:N35"/>
    <mergeCell ref="O35:Q35"/>
    <mergeCell ref="R35:T35"/>
    <mergeCell ref="L36:M36"/>
    <mergeCell ref="L37:M37"/>
    <mergeCell ref="O37:P37"/>
    <mergeCell ref="O36:P36"/>
    <mergeCell ref="R36:S36"/>
    <mergeCell ref="R37:S37"/>
    <mergeCell ref="L33:N33"/>
    <mergeCell ref="O33:Q33"/>
    <mergeCell ref="R33:T33"/>
    <mergeCell ref="L34:N34"/>
    <mergeCell ref="O34:Q34"/>
    <mergeCell ref="R34:T34"/>
    <mergeCell ref="L31:N31"/>
    <mergeCell ref="O31:Q31"/>
    <mergeCell ref="R31:T31"/>
    <mergeCell ref="L32:N32"/>
    <mergeCell ref="O32:Q32"/>
    <mergeCell ref="R32:T32"/>
    <mergeCell ref="O26:Q26"/>
    <mergeCell ref="R26:T26"/>
    <mergeCell ref="L27:N27"/>
    <mergeCell ref="O27:Q27"/>
    <mergeCell ref="R27:T27"/>
    <mergeCell ref="L26:N26"/>
    <mergeCell ref="O30:Q30"/>
    <mergeCell ref="R30:T30"/>
    <mergeCell ref="R16:T16"/>
    <mergeCell ref="L18:N18"/>
    <mergeCell ref="O18:Q18"/>
    <mergeCell ref="R18:T18"/>
    <mergeCell ref="O17:P17"/>
    <mergeCell ref="R17:S17"/>
    <mergeCell ref="L29:M29"/>
    <mergeCell ref="O29:P29"/>
    <mergeCell ref="R29:S29"/>
    <mergeCell ref="L30:M30"/>
    <mergeCell ref="L25:M25"/>
    <mergeCell ref="O25:P25"/>
    <mergeCell ref="R25:S25"/>
    <mergeCell ref="L9:N9"/>
    <mergeCell ref="O8:Q8"/>
    <mergeCell ref="O9:Q9"/>
    <mergeCell ref="O10:Q10"/>
    <mergeCell ref="R8:T8"/>
    <mergeCell ref="L13:N13"/>
    <mergeCell ref="O13:Q13"/>
    <mergeCell ref="R13:T13"/>
    <mergeCell ref="L14:N14"/>
    <mergeCell ref="L6:N6"/>
    <mergeCell ref="L21:N21"/>
    <mergeCell ref="L22:N22"/>
    <mergeCell ref="O21:Q21"/>
    <mergeCell ref="O22:Q22"/>
    <mergeCell ref="R19:T19"/>
    <mergeCell ref="R20:T20"/>
    <mergeCell ref="R21:T21"/>
    <mergeCell ref="R22:T22"/>
    <mergeCell ref="O19:Q19"/>
    <mergeCell ref="O20:Q20"/>
    <mergeCell ref="O6:Q6"/>
    <mergeCell ref="R6:T6"/>
    <mergeCell ref="L12:M12"/>
    <mergeCell ref="O12:P12"/>
    <mergeCell ref="R12:S12"/>
    <mergeCell ref="L17:M17"/>
    <mergeCell ref="L19:N19"/>
    <mergeCell ref="L20:N20"/>
    <mergeCell ref="L15:N15"/>
    <mergeCell ref="O15:Q15"/>
    <mergeCell ref="R15:T15"/>
    <mergeCell ref="L16:N16"/>
    <mergeCell ref="O16:Q16"/>
    <mergeCell ref="R129:S129"/>
    <mergeCell ref="R130:S130"/>
    <mergeCell ref="R128:T128"/>
    <mergeCell ref="L128:N128"/>
    <mergeCell ref="L129:N129"/>
    <mergeCell ref="L130:N130"/>
    <mergeCell ref="L1:N1"/>
    <mergeCell ref="O1:Q1"/>
    <mergeCell ref="R1:T1"/>
    <mergeCell ref="L2:N2"/>
    <mergeCell ref="O2:Q2"/>
    <mergeCell ref="R2:T2"/>
    <mergeCell ref="O14:Q14"/>
    <mergeCell ref="R14:T14"/>
    <mergeCell ref="R9:T9"/>
    <mergeCell ref="R10:T10"/>
    <mergeCell ref="L11:N11"/>
    <mergeCell ref="O11:Q11"/>
    <mergeCell ref="R11:T11"/>
    <mergeCell ref="L7:N7"/>
    <mergeCell ref="O7:Q7"/>
    <mergeCell ref="R7:T7"/>
    <mergeCell ref="L8:N8"/>
    <mergeCell ref="L10:N10"/>
  </mergeCells>
  <conditionalFormatting sqref="J2:J7 L22:L26">
    <cfRule type="cellIs" dxfId="445" priority="3255" operator="greaterThanOrEqual">
      <formula>0.7</formula>
    </cfRule>
    <cfRule type="cellIs" dxfId="444" priority="3254" operator="lessThanOrEqual">
      <formula>0.5</formula>
    </cfRule>
    <cfRule type="cellIs" dxfId="443" priority="3256" operator="between">
      <formula>0.5</formula>
      <formula>0.7</formula>
    </cfRule>
  </conditionalFormatting>
  <conditionalFormatting sqref="J10:J11">
    <cfRule type="cellIs" dxfId="442" priority="73" operator="lessThanOrEqual">
      <formula>0.5</formula>
    </cfRule>
    <cfRule type="cellIs" dxfId="441" priority="74" operator="greaterThanOrEqual">
      <formula>0.7</formula>
    </cfRule>
    <cfRule type="cellIs" dxfId="440" priority="75" operator="between">
      <formula>0.5</formula>
      <formula>0.7</formula>
    </cfRule>
  </conditionalFormatting>
  <conditionalFormatting sqref="J50">
    <cfRule type="containsText" dxfId="439" priority="1687" operator="containsText" text="nd">
      <formula>NOT(ISERROR(SEARCH("nd",J50)))</formula>
    </cfRule>
    <cfRule type="cellIs" dxfId="438" priority="1690" operator="between">
      <formula>0.5</formula>
      <formula>0.7</formula>
    </cfRule>
    <cfRule type="cellIs" dxfId="437" priority="1689" operator="greaterThanOrEqual">
      <formula>0.7</formula>
    </cfRule>
    <cfRule type="cellIs" dxfId="436" priority="1688" operator="lessThanOrEqual">
      <formula>0.5</formula>
    </cfRule>
  </conditionalFormatting>
  <conditionalFormatting sqref="J55">
    <cfRule type="cellIs" dxfId="435" priority="1535" operator="between">
      <formula>20</formula>
      <formula>90</formula>
    </cfRule>
    <cfRule type="cellIs" dxfId="434" priority="1534" operator="greaterThanOrEqual">
      <formula>90</formula>
    </cfRule>
    <cfRule type="cellIs" dxfId="433" priority="1533" operator="lessThanOrEqual">
      <formula>20</formula>
    </cfRule>
  </conditionalFormatting>
  <conditionalFormatting sqref="J55:J56">
    <cfRule type="containsText" dxfId="432" priority="1521" operator="containsText" text="nd">
      <formula>NOT(ISERROR(SEARCH("nd",J55)))</formula>
    </cfRule>
    <cfRule type="cellIs" dxfId="431" priority="1520" operator="between">
      <formula>5</formula>
      <formula>6</formula>
    </cfRule>
    <cfRule type="cellIs" dxfId="430" priority="1519" operator="greaterThan">
      <formula>6</formula>
    </cfRule>
    <cfRule type="cellIs" dxfId="429" priority="1518" operator="lessThan">
      <formula>5</formula>
    </cfRule>
  </conditionalFormatting>
  <conditionalFormatting sqref="J56">
    <cfRule type="cellIs" dxfId="428" priority="1523" operator="greaterThanOrEqual">
      <formula>0.01</formula>
    </cfRule>
    <cfRule type="cellIs" dxfId="427" priority="1524" operator="between">
      <formula>0</formula>
      <formula>0.01</formula>
    </cfRule>
    <cfRule type="cellIs" dxfId="426" priority="1522" operator="lessThanOrEqual">
      <formula>1%</formula>
    </cfRule>
  </conditionalFormatting>
  <conditionalFormatting sqref="J57">
    <cfRule type="cellIs" dxfId="425" priority="1513" operator="between">
      <formula>0</formula>
      <formula>0.01</formula>
    </cfRule>
    <cfRule type="cellIs" dxfId="424" priority="1511" operator="lessThanOrEqual">
      <formula>1%</formula>
    </cfRule>
    <cfRule type="cellIs" dxfId="423" priority="1512" operator="greaterThanOrEqual">
      <formula>0.01</formula>
    </cfRule>
  </conditionalFormatting>
  <conditionalFormatting sqref="J58">
    <cfRule type="cellIs" dxfId="422" priority="1505" operator="between">
      <formula>20</formula>
      <formula>120</formula>
    </cfRule>
    <cfRule type="cellIs" dxfId="421" priority="1504" operator="greaterThanOrEqual">
      <formula>120</formula>
    </cfRule>
  </conditionalFormatting>
  <conditionalFormatting sqref="J58:J59">
    <cfRule type="cellIs" dxfId="420" priority="1488" operator="lessThan">
      <formula>20%</formula>
    </cfRule>
    <cfRule type="cellIs" dxfId="419" priority="1489" operator="between">
      <formula>20%</formula>
      <formula>29%</formula>
    </cfRule>
    <cfRule type="cellIs" dxfId="418" priority="1490" operator="greaterThanOrEqual">
      <formula>30%</formula>
    </cfRule>
    <cfRule type="cellIs" dxfId="417" priority="1492" operator="lessThanOrEqual">
      <formula>20</formula>
    </cfRule>
  </conditionalFormatting>
  <conditionalFormatting sqref="J59">
    <cfRule type="cellIs" dxfId="416" priority="1493" operator="greaterThanOrEqual">
      <formula>90</formula>
    </cfRule>
    <cfRule type="cellIs" dxfId="415" priority="1494" operator="between">
      <formula>20</formula>
      <formula>90</formula>
    </cfRule>
  </conditionalFormatting>
  <conditionalFormatting sqref="J1:K131">
    <cfRule type="containsText" dxfId="414" priority="85" operator="containsText" text="nd">
      <formula>NOT(ISERROR(SEARCH("nd",J1)))</formula>
    </cfRule>
  </conditionalFormatting>
  <conditionalFormatting sqref="J46:K46 N46:T46">
    <cfRule type="cellIs" dxfId="413" priority="1686" operator="between">
      <formula>0.3</formula>
      <formula>0.5</formula>
    </cfRule>
  </conditionalFormatting>
  <conditionalFormatting sqref="J132:K1048576">
    <cfRule type="containsText" dxfId="412" priority="55" operator="containsText" text="nd">
      <formula>NOT(ISERROR(SEARCH("nd",J132)))</formula>
    </cfRule>
  </conditionalFormatting>
  <conditionalFormatting sqref="J79:L79 O79">
    <cfRule type="cellIs" dxfId="411" priority="1409" operator="greaterThan">
      <formula>0.15</formula>
    </cfRule>
    <cfRule type="cellIs" dxfId="410" priority="1408" operator="between">
      <formula>0.1</formula>
      <formula>0.15</formula>
    </cfRule>
  </conditionalFormatting>
  <conditionalFormatting sqref="L132:Q132">
    <cfRule type="containsText" dxfId="409" priority="1" operator="containsText" text="nd">
      <formula>NOT(ISERROR(SEARCH("nd",L132)))</formula>
    </cfRule>
  </conditionalFormatting>
  <conditionalFormatting sqref="O53 R53">
    <cfRule type="cellIs" dxfId="408" priority="897" operator="greaterThan">
      <formula>1</formula>
    </cfRule>
    <cfRule type="cellIs" dxfId="407" priority="898" operator="equal">
      <formula>1</formula>
    </cfRule>
    <cfRule type="cellIs" dxfId="406" priority="896" operator="lessThan">
      <formula>1</formula>
    </cfRule>
  </conditionalFormatting>
  <conditionalFormatting sqref="O99:O102 R99:R102">
    <cfRule type="cellIs" dxfId="405" priority="852" operator="greaterThan">
      <formula>90</formula>
    </cfRule>
    <cfRule type="cellIs" dxfId="404" priority="850" operator="between">
      <formula>90</formula>
      <formula>80</formula>
    </cfRule>
    <cfRule type="cellIs" dxfId="403" priority="849" operator="greaterThan">
      <formula>0.9</formula>
    </cfRule>
    <cfRule type="cellIs" dxfId="402" priority="851" operator="lessThan">
      <formula>80</formula>
    </cfRule>
    <cfRule type="cellIs" dxfId="401" priority="848" operator="lessThan">
      <formula>0.8</formula>
    </cfRule>
    <cfRule type="cellIs" dxfId="400" priority="847" operator="between">
      <formula>0.9</formula>
      <formula>0.8</formula>
    </cfRule>
  </conditionalFormatting>
  <conditionalFormatting sqref="P127:T127">
    <cfRule type="containsErrors" dxfId="399" priority="114">
      <formula>ISERROR(P127)</formula>
    </cfRule>
  </conditionalFormatting>
  <conditionalFormatting sqref="Q100:Q101 T100:T101">
    <cfRule type="cellIs" dxfId="398" priority="862" operator="greaterThan">
      <formula>90</formula>
    </cfRule>
    <cfRule type="cellIs" dxfId="397" priority="861" operator="lessThan">
      <formula>80</formula>
    </cfRule>
    <cfRule type="cellIs" dxfId="396" priority="860" operator="between">
      <formula>90</formula>
      <formula>80</formula>
    </cfRule>
    <cfRule type="cellIs" dxfId="395" priority="859" operator="greaterThan">
      <formula>0.9</formula>
    </cfRule>
    <cfRule type="cellIs" dxfId="394" priority="858" operator="lessThan">
      <formula>0.8</formula>
    </cfRule>
    <cfRule type="cellIs" dxfId="393" priority="857" operator="between">
      <formula>0.9</formula>
      <formula>0.8</formula>
    </cfRule>
  </conditionalFormatting>
  <conditionalFormatting sqref="R118">
    <cfRule type="containsText" dxfId="392" priority="166" operator="containsText" text="nd">
      <formula>NOT(ISERROR(SEARCH("nd",R118)))</formula>
    </cfRule>
  </conditionalFormatting>
  <pageMargins left="0.7" right="0.7" top="0.75" bottom="0.75" header="0.3" footer="0.3"/>
  <pageSetup paperSize="9" scale="20"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E02136E-06C2-4CF2-B75C-F5604BFFE6A4}">
          <x14:formula1>
            <xm:f>processos!$A$2:$A$20</xm:f>
          </x14:formula1>
          <xm:sqref>A197:A1048576 A1</xm:sqref>
        </x14:dataValidation>
        <x14:dataValidation type="list" allowBlank="1" showInputMessage="1" showErrorMessage="1" xr:uid="{32E5C20B-1D01-45FA-A054-2B5E6401C8E5}">
          <x14:formula1>
            <xm:f>processos!$A$2:$A$22</xm:f>
          </x14:formula1>
          <xm:sqref>A2:A196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4"/>
  </sheetPr>
  <dimension ref="A1:Q49"/>
  <sheetViews>
    <sheetView zoomScale="90" zoomScaleNormal="90" workbookViewId="0">
      <selection activeCell="B18" sqref="B18"/>
    </sheetView>
  </sheetViews>
  <sheetFormatPr defaultColWidth="11.42578125" defaultRowHeight="15" customHeight="1"/>
  <cols>
    <col min="1" max="1" width="6.42578125" style="1" customWidth="1"/>
    <col min="2" max="2" width="37.140625" style="1" bestFit="1" customWidth="1"/>
    <col min="3" max="11" width="11.85546875" style="1" customWidth="1"/>
    <col min="12" max="12" width="42.28515625" style="1" customWidth="1"/>
    <col min="13" max="14" width="11.42578125" style="1"/>
    <col min="15" max="15" width="17.42578125" style="1" customWidth="1"/>
    <col min="16" max="16" width="15.7109375" style="1" customWidth="1"/>
    <col min="17" max="17" width="17.85546875" style="1" bestFit="1" customWidth="1"/>
    <col min="18" max="16384" width="11.42578125" style="1"/>
  </cols>
  <sheetData>
    <row r="1" spans="1:17" s="5" customFormat="1" ht="70.5" customHeight="1">
      <c r="A1" s="352" t="s">
        <v>548</v>
      </c>
      <c r="B1" s="352"/>
      <c r="C1" s="352"/>
      <c r="D1" s="352"/>
      <c r="E1" s="352"/>
      <c r="F1" s="352"/>
      <c r="G1" s="352"/>
      <c r="H1" s="352"/>
      <c r="I1" s="352"/>
      <c r="J1" s="352"/>
      <c r="K1" s="352"/>
      <c r="L1" s="352"/>
    </row>
    <row r="2" spans="1:17" ht="15.75">
      <c r="A2" s="29"/>
      <c r="B2" s="29"/>
      <c r="C2" s="29"/>
      <c r="D2" s="29"/>
      <c r="E2" s="29"/>
      <c r="F2" s="29"/>
      <c r="G2" s="29"/>
      <c r="H2" s="29"/>
      <c r="I2" s="29"/>
      <c r="J2" s="29"/>
      <c r="K2" s="29"/>
      <c r="L2" s="29"/>
      <c r="O2"/>
      <c r="P2"/>
      <c r="Q2"/>
    </row>
    <row r="3" spans="1:17" s="30" customFormat="1" ht="15.75">
      <c r="A3" s="32" t="s">
        <v>549</v>
      </c>
      <c r="B3" s="32" t="s">
        <v>23</v>
      </c>
      <c r="C3" s="32" t="s">
        <v>520</v>
      </c>
      <c r="D3" s="32" t="s">
        <v>521</v>
      </c>
      <c r="E3" s="32" t="s">
        <v>522</v>
      </c>
      <c r="F3" s="32" t="s">
        <v>26</v>
      </c>
      <c r="G3" s="32" t="s">
        <v>27</v>
      </c>
      <c r="H3" s="32" t="s">
        <v>28</v>
      </c>
      <c r="I3" s="32" t="s">
        <v>525</v>
      </c>
      <c r="J3" s="32" t="s">
        <v>526</v>
      </c>
      <c r="K3" s="32" t="s">
        <v>527</v>
      </c>
      <c r="L3" s="32" t="s">
        <v>550</v>
      </c>
      <c r="O3" s="31"/>
      <c r="P3" s="31"/>
      <c r="Q3" s="31"/>
    </row>
    <row r="4" spans="1:17" s="3" customFormat="1" ht="54" customHeight="1">
      <c r="A4" s="33" t="s">
        <v>83</v>
      </c>
      <c r="B4" s="104" t="s">
        <v>84</v>
      </c>
      <c r="C4" s="33" t="s">
        <v>311</v>
      </c>
      <c r="D4" s="33" t="s">
        <v>42</v>
      </c>
      <c r="E4" s="33" t="s">
        <v>34</v>
      </c>
      <c r="F4" s="33" t="s">
        <v>85</v>
      </c>
      <c r="G4" s="33" t="s">
        <v>86</v>
      </c>
      <c r="H4" s="33" t="s">
        <v>87</v>
      </c>
      <c r="I4" s="34">
        <v>0.61780000000000002</v>
      </c>
      <c r="J4" s="34">
        <f>[1]SEM01!$L$4</f>
        <v>0.61780000000000002</v>
      </c>
      <c r="K4" s="34" t="str">
        <f>+[2]Hoja1!$M$4</f>
        <v>x</v>
      </c>
      <c r="L4" s="33">
        <f>+[2]Hoja1!N4</f>
        <v>0</v>
      </c>
    </row>
    <row r="5" spans="1:17" s="3" customFormat="1" ht="54" customHeight="1">
      <c r="A5" s="33" t="s">
        <v>96</v>
      </c>
      <c r="B5" s="104" t="s">
        <v>97</v>
      </c>
      <c r="C5" s="33" t="s">
        <v>311</v>
      </c>
      <c r="D5" s="33" t="s">
        <v>98</v>
      </c>
      <c r="E5" s="33" t="s">
        <v>34</v>
      </c>
      <c r="F5" s="33">
        <v>0</v>
      </c>
      <c r="G5" s="33">
        <v>0</v>
      </c>
      <c r="H5" s="33">
        <v>1</v>
      </c>
      <c r="I5" s="137" t="s">
        <v>530</v>
      </c>
      <c r="J5" s="137" t="s">
        <v>530</v>
      </c>
      <c r="K5" s="137">
        <v>0</v>
      </c>
      <c r="L5" s="33">
        <f>+[2]Hoja1!N5</f>
        <v>0</v>
      </c>
    </row>
    <row r="6" spans="1:17" s="3" customFormat="1" ht="64.150000000000006" customHeight="1">
      <c r="A6" s="33" t="s">
        <v>102</v>
      </c>
      <c r="B6" s="104" t="s">
        <v>103</v>
      </c>
      <c r="C6" s="33" t="s">
        <v>311</v>
      </c>
      <c r="D6" s="33" t="s">
        <v>104</v>
      </c>
      <c r="E6" s="33" t="s">
        <v>34</v>
      </c>
      <c r="F6" s="148">
        <v>0</v>
      </c>
      <c r="G6" s="148">
        <v>2</v>
      </c>
      <c r="H6" s="148">
        <v>5</v>
      </c>
      <c r="I6" s="33">
        <v>2</v>
      </c>
      <c r="J6" s="33">
        <v>0</v>
      </c>
      <c r="K6" s="33">
        <v>0</v>
      </c>
      <c r="L6" s="33">
        <f>+[2]Hoja1!N6</f>
        <v>0</v>
      </c>
    </row>
    <row r="7" spans="1:17" s="3" customFormat="1" ht="64.150000000000006" customHeight="1">
      <c r="A7" s="33" t="s">
        <v>106</v>
      </c>
      <c r="B7" s="104" t="s">
        <v>107</v>
      </c>
      <c r="C7" s="33" t="s">
        <v>311</v>
      </c>
      <c r="D7" s="33" t="s">
        <v>104</v>
      </c>
      <c r="E7" s="33" t="s">
        <v>34</v>
      </c>
      <c r="F7" s="33">
        <v>0</v>
      </c>
      <c r="G7" s="33">
        <v>0</v>
      </c>
      <c r="H7" s="33">
        <v>1</v>
      </c>
      <c r="I7" s="137" t="s">
        <v>530</v>
      </c>
      <c r="J7" s="137" t="s">
        <v>530</v>
      </c>
      <c r="K7" s="137">
        <v>0</v>
      </c>
      <c r="L7" s="33">
        <f>+[2]Hoja1!N7</f>
        <v>0</v>
      </c>
    </row>
    <row r="8" spans="1:17" s="3" customFormat="1" ht="64.150000000000006" customHeight="1">
      <c r="A8" s="33" t="s">
        <v>109</v>
      </c>
      <c r="B8" s="104" t="s">
        <v>110</v>
      </c>
      <c r="C8" s="33" t="s">
        <v>311</v>
      </c>
      <c r="D8" s="33" t="s">
        <v>98</v>
      </c>
      <c r="E8" s="33" t="s">
        <v>34</v>
      </c>
      <c r="F8" s="146">
        <v>1</v>
      </c>
      <c r="G8" s="146" t="s">
        <v>99</v>
      </c>
      <c r="H8" s="33" t="s">
        <v>111</v>
      </c>
      <c r="I8" s="137" t="s">
        <v>530</v>
      </c>
      <c r="J8" s="147" t="s">
        <v>530</v>
      </c>
      <c r="K8" s="147">
        <v>0</v>
      </c>
      <c r="L8" s="33" t="str">
        <f>+[2]Hoja1!N8</f>
        <v>No hi ha hagut denuncies</v>
      </c>
    </row>
    <row r="9" spans="1:17" s="3" customFormat="1" ht="13.5">
      <c r="H9" s="4"/>
      <c r="I9" s="4"/>
      <c r="J9" s="4"/>
      <c r="K9" s="4"/>
      <c r="L9" s="4"/>
    </row>
    <row r="10" spans="1:17" s="3" customFormat="1" ht="13.5">
      <c r="A10" s="4"/>
      <c r="D10" s="4"/>
      <c r="E10" s="4"/>
      <c r="F10" s="6"/>
      <c r="G10" s="4"/>
      <c r="H10" s="4"/>
      <c r="I10" s="4"/>
      <c r="J10" s="4"/>
      <c r="K10" s="4"/>
      <c r="L10" s="4"/>
    </row>
    <row r="11" spans="1:17" s="3" customFormat="1" ht="13.5">
      <c r="A11" s="4"/>
      <c r="B11" s="4"/>
      <c r="E11" s="4"/>
      <c r="F11" s="4"/>
      <c r="G11" s="6"/>
      <c r="H11" s="4"/>
      <c r="I11" s="4"/>
      <c r="J11" s="4"/>
      <c r="K11" s="4"/>
      <c r="L11" s="4"/>
    </row>
    <row r="12" spans="1:17" s="3" customFormat="1" ht="13.5">
      <c r="A12" s="4"/>
      <c r="B12" s="4"/>
      <c r="E12" s="4"/>
      <c r="F12" s="4"/>
      <c r="G12" s="6"/>
      <c r="H12" s="4"/>
      <c r="I12" s="4"/>
      <c r="J12" s="4"/>
      <c r="K12" s="4"/>
      <c r="L12" s="4"/>
    </row>
    <row r="13" spans="1:17" s="3" customFormat="1" ht="13.5">
      <c r="A13" s="4"/>
      <c r="B13" s="4"/>
      <c r="E13" s="4"/>
      <c r="F13" s="4"/>
      <c r="G13" s="6"/>
      <c r="H13" s="4"/>
      <c r="I13" s="4"/>
      <c r="J13" s="4"/>
      <c r="K13" s="4"/>
      <c r="L13" s="4"/>
    </row>
    <row r="14" spans="1:17" s="3" customFormat="1" ht="13.5">
      <c r="A14" s="4"/>
      <c r="B14" s="4"/>
      <c r="E14" s="4"/>
      <c r="F14" s="4"/>
      <c r="G14" s="6"/>
      <c r="H14" s="4"/>
      <c r="I14" s="4"/>
      <c r="J14" s="4"/>
      <c r="K14" s="4"/>
      <c r="L14" s="4"/>
    </row>
    <row r="15" spans="1:17" s="3" customFormat="1" ht="13.5">
      <c r="A15" s="4"/>
      <c r="B15" s="4"/>
      <c r="E15" s="4"/>
      <c r="F15" s="4"/>
      <c r="G15" s="6"/>
      <c r="H15" s="4"/>
      <c r="I15" s="4"/>
      <c r="J15" s="4"/>
      <c r="K15" s="4"/>
      <c r="L15" s="4"/>
    </row>
    <row r="16" spans="1:17" s="3" customFormat="1" ht="13.5">
      <c r="A16" s="4"/>
      <c r="B16" s="4"/>
      <c r="E16" s="4"/>
      <c r="F16" s="4"/>
      <c r="G16" s="6"/>
      <c r="H16" s="4"/>
      <c r="I16" s="4"/>
      <c r="J16" s="4"/>
      <c r="K16" s="4"/>
      <c r="L16" s="4"/>
    </row>
    <row r="17" spans="1:12" s="3" customFormat="1" ht="13.5">
      <c r="A17" s="4"/>
      <c r="B17" s="4"/>
      <c r="E17" s="4"/>
      <c r="F17" s="4"/>
      <c r="G17" s="6"/>
      <c r="H17" s="4"/>
      <c r="I17" s="4"/>
      <c r="J17" s="4"/>
      <c r="K17" s="4"/>
      <c r="L17" s="4"/>
    </row>
    <row r="18" spans="1:12" s="3" customFormat="1" ht="13.5">
      <c r="A18" s="4"/>
      <c r="B18" s="4"/>
      <c r="E18" s="4"/>
      <c r="F18" s="4"/>
      <c r="G18" s="6"/>
      <c r="H18" s="4"/>
      <c r="I18" s="4"/>
      <c r="J18" s="4"/>
      <c r="K18" s="4"/>
      <c r="L18" s="4"/>
    </row>
    <row r="19" spans="1:12" s="3" customFormat="1" ht="13.5">
      <c r="A19" s="4"/>
      <c r="B19" s="4"/>
      <c r="E19" s="4"/>
      <c r="F19" s="4"/>
      <c r="G19" s="6"/>
      <c r="H19" s="4"/>
      <c r="I19" s="4"/>
      <c r="J19" s="4"/>
      <c r="K19" s="4"/>
      <c r="L19" s="4"/>
    </row>
    <row r="20" spans="1:12" s="3" customFormat="1" ht="13.5">
      <c r="A20" s="4"/>
      <c r="B20" s="4"/>
      <c r="D20" s="9"/>
      <c r="E20" s="4"/>
      <c r="F20" s="4"/>
      <c r="G20" s="6"/>
      <c r="H20" s="4"/>
      <c r="I20" s="4"/>
      <c r="J20" s="4"/>
      <c r="K20" s="4"/>
      <c r="L20" s="4"/>
    </row>
    <row r="21" spans="1:12" s="3" customFormat="1" ht="13.5">
      <c r="A21" s="4"/>
      <c r="B21" s="4"/>
      <c r="D21" s="9"/>
      <c r="E21" s="4"/>
      <c r="F21" s="4"/>
      <c r="G21" s="6"/>
      <c r="H21" s="4"/>
      <c r="I21" s="4"/>
      <c r="J21" s="4"/>
      <c r="K21" s="4"/>
      <c r="L21" s="4"/>
    </row>
    <row r="22" spans="1:12" s="3" customFormat="1" ht="13.5">
      <c r="A22" s="4"/>
      <c r="B22" s="4"/>
      <c r="D22" s="9"/>
      <c r="E22" s="4"/>
      <c r="F22" s="4"/>
      <c r="G22" s="6"/>
      <c r="H22" s="4"/>
      <c r="I22" s="4"/>
      <c r="J22" s="4"/>
      <c r="K22" s="4"/>
      <c r="L22" s="4"/>
    </row>
    <row r="23" spans="1:12" s="3" customFormat="1">
      <c r="A23" s="4"/>
      <c r="B23" s="4"/>
      <c r="C23" s="10"/>
      <c r="E23" s="4"/>
      <c r="F23" s="4"/>
      <c r="G23" s="4"/>
      <c r="H23" s="4"/>
      <c r="I23" s="4"/>
      <c r="J23" s="4"/>
      <c r="K23" s="4"/>
      <c r="L23" s="4"/>
    </row>
    <row r="24" spans="1:12" s="3" customFormat="1">
      <c r="A24" s="4"/>
      <c r="B24" s="4"/>
      <c r="C24" s="10"/>
      <c r="E24" s="4"/>
      <c r="F24" s="4"/>
      <c r="G24" s="4"/>
      <c r="H24" s="4"/>
      <c r="I24" s="4"/>
      <c r="J24" s="4"/>
      <c r="K24" s="4"/>
      <c r="L24" s="4"/>
    </row>
    <row r="25" spans="1:12" s="3" customFormat="1">
      <c r="A25" s="4"/>
      <c r="B25" s="4"/>
      <c r="C25" s="10"/>
      <c r="E25" s="4"/>
      <c r="F25" s="4"/>
      <c r="G25" s="4"/>
      <c r="H25" s="4"/>
      <c r="I25" s="4"/>
      <c r="J25" s="4"/>
      <c r="K25" s="4"/>
      <c r="L25" s="4"/>
    </row>
    <row r="26" spans="1:12" s="3" customFormat="1">
      <c r="A26" s="4"/>
      <c r="B26" s="4"/>
      <c r="C26" s="10"/>
      <c r="E26" s="4"/>
      <c r="F26" s="4"/>
      <c r="G26" s="4"/>
      <c r="H26" s="4"/>
      <c r="I26" s="4"/>
      <c r="J26" s="4"/>
      <c r="K26" s="4"/>
      <c r="L26" s="4"/>
    </row>
    <row r="27" spans="1:12" s="3" customFormat="1">
      <c r="A27" s="4"/>
      <c r="B27" s="4"/>
      <c r="C27" s="10"/>
      <c r="E27" s="4"/>
      <c r="F27" s="4"/>
      <c r="G27" s="4"/>
      <c r="H27" s="4"/>
      <c r="I27" s="4"/>
      <c r="J27" s="4"/>
      <c r="K27" s="4"/>
      <c r="L27" s="4"/>
    </row>
    <row r="28" spans="1:12" s="3" customFormat="1">
      <c r="A28" s="4"/>
      <c r="B28" s="4"/>
      <c r="C28" s="10"/>
      <c r="E28" s="4"/>
      <c r="F28" s="4"/>
      <c r="G28" s="4"/>
      <c r="H28" s="4"/>
      <c r="I28" s="4"/>
      <c r="J28" s="4"/>
      <c r="K28" s="4"/>
      <c r="L28" s="4"/>
    </row>
    <row r="29" spans="1:12" s="3" customFormat="1">
      <c r="A29" s="4"/>
      <c r="B29" s="4"/>
      <c r="C29" s="10"/>
      <c r="E29" s="4"/>
      <c r="F29" s="4"/>
      <c r="G29" s="4"/>
      <c r="H29" s="4"/>
      <c r="I29" s="4"/>
      <c r="J29" s="4"/>
      <c r="K29" s="4"/>
      <c r="L29" s="4"/>
    </row>
    <row r="30" spans="1:12" s="3" customFormat="1">
      <c r="A30" s="4"/>
      <c r="B30" s="4"/>
      <c r="C30" s="10"/>
      <c r="E30" s="4"/>
      <c r="F30" s="4"/>
      <c r="G30" s="4"/>
      <c r="H30" s="4"/>
      <c r="I30" s="4"/>
      <c r="J30" s="4"/>
      <c r="K30" s="4"/>
      <c r="L30" s="4"/>
    </row>
    <row r="31" spans="1:12" s="3" customFormat="1">
      <c r="A31" s="4"/>
      <c r="B31" s="4"/>
      <c r="C31" s="10"/>
      <c r="E31" s="4"/>
      <c r="F31" s="4"/>
      <c r="G31" s="4"/>
      <c r="H31" s="4"/>
      <c r="I31" s="4"/>
      <c r="J31" s="4"/>
      <c r="K31" s="4"/>
      <c r="L31" s="4"/>
    </row>
    <row r="32" spans="1:12" s="3" customFormat="1">
      <c r="A32" s="4"/>
      <c r="B32" s="4"/>
      <c r="C32" s="10"/>
      <c r="E32" s="4"/>
      <c r="F32" s="4"/>
      <c r="G32" s="4"/>
      <c r="H32" s="4"/>
      <c r="I32" s="4"/>
      <c r="J32" s="4"/>
      <c r="K32" s="4"/>
      <c r="L32" s="4"/>
    </row>
    <row r="33" spans="1:12" s="3" customFormat="1">
      <c r="A33" s="4"/>
      <c r="B33" s="4"/>
      <c r="C33" s="10"/>
      <c r="E33" s="4"/>
      <c r="F33" s="4"/>
      <c r="G33" s="4"/>
      <c r="H33" s="4"/>
      <c r="I33" s="4"/>
      <c r="J33" s="4"/>
      <c r="K33" s="4"/>
      <c r="L33" s="4"/>
    </row>
    <row r="34" spans="1:12" s="3" customFormat="1">
      <c r="A34" s="4"/>
      <c r="B34" s="4"/>
      <c r="C34" s="10"/>
      <c r="E34" s="4"/>
      <c r="F34" s="4"/>
      <c r="G34" s="4"/>
      <c r="H34" s="4"/>
      <c r="I34" s="4"/>
      <c r="J34" s="4"/>
      <c r="K34" s="4"/>
      <c r="L34" s="4"/>
    </row>
    <row r="35" spans="1:12" s="3" customFormat="1">
      <c r="A35" s="4"/>
      <c r="B35" s="4"/>
      <c r="C35" s="10"/>
      <c r="E35" s="4"/>
      <c r="F35" s="4"/>
      <c r="G35" s="4"/>
      <c r="H35" s="4"/>
      <c r="I35" s="4"/>
      <c r="J35" s="4"/>
      <c r="K35" s="4"/>
      <c r="L35" s="4"/>
    </row>
    <row r="36" spans="1:12" s="3" customFormat="1">
      <c r="A36" s="4"/>
      <c r="B36" s="4"/>
      <c r="C36" s="10"/>
      <c r="E36" s="4"/>
      <c r="F36" s="4"/>
      <c r="G36" s="4"/>
      <c r="H36" s="4"/>
      <c r="I36" s="4"/>
      <c r="J36" s="4"/>
      <c r="K36" s="4"/>
      <c r="L36" s="4"/>
    </row>
    <row r="37" spans="1:12" s="3" customFormat="1">
      <c r="A37" s="4"/>
      <c r="B37" s="4"/>
      <c r="C37" s="10"/>
      <c r="E37" s="4"/>
      <c r="F37" s="4"/>
      <c r="G37" s="4"/>
      <c r="H37" s="4"/>
      <c r="I37" s="4"/>
      <c r="J37" s="4"/>
      <c r="K37" s="4"/>
      <c r="L37" s="4"/>
    </row>
    <row r="38" spans="1:12" s="3" customFormat="1">
      <c r="A38" s="4"/>
      <c r="B38" s="4"/>
      <c r="C38" s="10"/>
      <c r="E38" s="4"/>
      <c r="F38" s="4"/>
      <c r="G38" s="4"/>
      <c r="H38" s="4"/>
      <c r="I38" s="4"/>
      <c r="J38" s="4"/>
      <c r="K38" s="4"/>
      <c r="L38" s="4"/>
    </row>
    <row r="39" spans="1:12" s="3" customFormat="1">
      <c r="A39" s="4"/>
      <c r="B39" s="4"/>
      <c r="C39" s="10"/>
      <c r="E39" s="4"/>
      <c r="F39" s="4"/>
      <c r="G39" s="4"/>
      <c r="H39" s="4"/>
      <c r="I39" s="4"/>
      <c r="J39" s="4"/>
      <c r="K39" s="4"/>
      <c r="L39" s="4"/>
    </row>
    <row r="40" spans="1:12" s="3" customFormat="1">
      <c r="A40" s="4"/>
      <c r="B40" s="4"/>
      <c r="C40" s="10"/>
      <c r="E40" s="4"/>
      <c r="F40" s="4"/>
      <c r="G40" s="4"/>
      <c r="H40" s="4"/>
      <c r="I40" s="4"/>
      <c r="J40" s="4"/>
      <c r="K40" s="4"/>
      <c r="L40" s="4"/>
    </row>
    <row r="41" spans="1:12" s="3" customFormat="1">
      <c r="A41" s="4"/>
      <c r="B41" s="4"/>
      <c r="C41" s="10"/>
      <c r="E41" s="4"/>
      <c r="F41" s="4"/>
      <c r="G41" s="4"/>
      <c r="H41" s="4"/>
      <c r="I41" s="4"/>
      <c r="J41" s="4"/>
      <c r="K41" s="4"/>
      <c r="L41" s="4"/>
    </row>
    <row r="42" spans="1:12" s="3" customFormat="1">
      <c r="A42" s="4"/>
      <c r="B42" s="4"/>
      <c r="C42" s="10"/>
      <c r="E42" s="4"/>
      <c r="F42" s="4"/>
      <c r="G42" s="4"/>
      <c r="H42" s="4"/>
      <c r="I42" s="4"/>
      <c r="J42" s="4"/>
      <c r="K42" s="4"/>
      <c r="L42" s="4"/>
    </row>
    <row r="43" spans="1:12" s="3" customFormat="1">
      <c r="A43" s="4"/>
      <c r="B43" s="4"/>
      <c r="C43" s="10"/>
      <c r="E43" s="4"/>
      <c r="F43" s="4"/>
      <c r="G43" s="4"/>
      <c r="H43" s="4"/>
      <c r="I43" s="4"/>
      <c r="J43" s="4"/>
      <c r="K43" s="4"/>
      <c r="L43" s="4"/>
    </row>
    <row r="44" spans="1:12" s="3" customFormat="1">
      <c r="A44" s="4"/>
      <c r="B44" s="4"/>
      <c r="C44" s="10"/>
      <c r="E44" s="4"/>
      <c r="F44" s="4"/>
      <c r="G44" s="4"/>
      <c r="H44" s="4"/>
      <c r="I44" s="4"/>
      <c r="J44" s="4"/>
      <c r="K44" s="4"/>
      <c r="L44" s="4"/>
    </row>
    <row r="45" spans="1:12" s="3" customFormat="1">
      <c r="A45" s="4"/>
      <c r="B45" s="4"/>
      <c r="C45" s="10"/>
      <c r="E45" s="4"/>
      <c r="F45" s="4"/>
      <c r="G45" s="4"/>
      <c r="H45" s="4"/>
      <c r="I45" s="4"/>
      <c r="J45" s="4"/>
      <c r="K45" s="4"/>
      <c r="L45" s="4"/>
    </row>
    <row r="46" spans="1:12" s="3" customFormat="1">
      <c r="A46" s="4"/>
      <c r="B46" s="4"/>
      <c r="C46" s="10"/>
      <c r="E46" s="4"/>
      <c r="F46" s="4"/>
      <c r="G46" s="4"/>
      <c r="H46" s="4"/>
      <c r="I46" s="4"/>
      <c r="J46" s="4"/>
      <c r="K46" s="4"/>
      <c r="L46" s="4"/>
    </row>
    <row r="47" spans="1:12" s="3" customFormat="1">
      <c r="A47" s="4"/>
      <c r="B47" s="4"/>
      <c r="C47" s="10"/>
      <c r="E47" s="4"/>
      <c r="F47" s="4"/>
      <c r="G47" s="4"/>
      <c r="H47" s="4"/>
      <c r="I47" s="4"/>
      <c r="J47" s="4"/>
      <c r="K47" s="4"/>
      <c r="L47" s="4"/>
    </row>
    <row r="48" spans="1:12" s="3" customFormat="1" ht="13.5">
      <c r="A48" s="4"/>
      <c r="B48" s="4"/>
      <c r="E48" s="4"/>
      <c r="F48" s="4"/>
      <c r="G48" s="4"/>
      <c r="H48" s="4"/>
      <c r="I48" s="4"/>
      <c r="J48" s="4"/>
      <c r="K48" s="4"/>
      <c r="L48" s="4"/>
    </row>
    <row r="49" spans="1:12" s="3" customFormat="1" ht="13.5">
      <c r="A49" s="4"/>
      <c r="B49" s="4"/>
      <c r="E49" s="4"/>
      <c r="F49" s="4"/>
      <c r="G49" s="4"/>
      <c r="H49" s="4"/>
      <c r="I49" s="4"/>
      <c r="J49" s="4"/>
      <c r="K49" s="4"/>
      <c r="L49" s="4"/>
    </row>
  </sheetData>
  <mergeCells count="1">
    <mergeCell ref="A1:L1"/>
  </mergeCells>
  <conditionalFormatting sqref="I4:K4">
    <cfRule type="cellIs" dxfId="391" priority="49" operator="lessThanOrEqual">
      <formula>0.4</formula>
    </cfRule>
    <cfRule type="cellIs" dxfId="390" priority="50" operator="greaterThanOrEqual">
      <formula>0.8</formula>
    </cfRule>
    <cfRule type="cellIs" dxfId="389" priority="51" operator="between">
      <formula>0.4</formula>
      <formula>0.8</formula>
    </cfRule>
  </conditionalFormatting>
  <conditionalFormatting sqref="I4:K8">
    <cfRule type="containsText" dxfId="388" priority="1" operator="containsText" text="x">
      <formula>NOT(ISERROR(SEARCH("x",I4)))</formula>
    </cfRule>
    <cfRule type="containsBlanks" dxfId="387" priority="2">
      <formula>LEN(TRIM(I4))=0</formula>
    </cfRule>
    <cfRule type="containsText" dxfId="386" priority="3" operator="containsText" text="nd">
      <formula>NOT(ISERROR(SEARCH("nd",I4)))</formula>
    </cfRule>
  </conditionalFormatting>
  <conditionalFormatting sqref="I5:K5">
    <cfRule type="cellIs" dxfId="385" priority="44" operator="greaterThanOrEqual">
      <formula>$H$5</formula>
    </cfRule>
    <cfRule type="cellIs" dxfId="384" priority="45" operator="equal">
      <formula>$F$5</formula>
    </cfRule>
  </conditionalFormatting>
  <conditionalFormatting sqref="I6:K6">
    <cfRule type="cellIs" dxfId="383" priority="19" operator="greaterThanOrEqual">
      <formula>$H$6</formula>
    </cfRule>
    <cfRule type="cellIs" dxfId="382" priority="20" operator="between">
      <formula>$F$6</formula>
      <formula>$G$6</formula>
    </cfRule>
    <cfRule type="cellIs" dxfId="381" priority="21" operator="between">
      <formula>$G$6</formula>
      <formula>$H$6</formula>
    </cfRule>
  </conditionalFormatting>
  <conditionalFormatting sqref="I7:K8">
    <cfRule type="cellIs" dxfId="380" priority="4" operator="greaterThanOrEqual">
      <formula>$H$7</formula>
    </cfRule>
    <cfRule type="cellIs" dxfId="379" priority="5" operator="equal">
      <formula>$F$7</formula>
    </cfRule>
    <cfRule type="cellIs" dxfId="378" priority="6" operator="equal">
      <formula>$G$7</formula>
    </cfRule>
  </conditionalFormatting>
  <conditionalFormatting sqref="L4:L8">
    <cfRule type="cellIs" dxfId="377" priority="22" operator="equal">
      <formula>0</formula>
    </cfRule>
  </conditionalFormatting>
  <pageMargins left="0.7" right="0.7" top="0.75" bottom="0.75" header="0.3" footer="0.3"/>
  <pageSetup paperSize="9"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4"/>
  </sheetPr>
  <dimension ref="A1:S47"/>
  <sheetViews>
    <sheetView zoomScale="90" zoomScaleNormal="90" zoomScalePageLayoutView="60" workbookViewId="0">
      <selection activeCell="B6" sqref="B6"/>
    </sheetView>
  </sheetViews>
  <sheetFormatPr defaultColWidth="11.42578125" defaultRowHeight="15.75"/>
  <cols>
    <col min="1" max="1" width="7.42578125" style="1" customWidth="1"/>
    <col min="2" max="2" width="42" style="21" customWidth="1"/>
    <col min="3" max="8" width="14.7109375" style="1" customWidth="1"/>
    <col min="9" max="9" width="15" style="1" customWidth="1"/>
    <col min="10" max="10" width="12.28515625" style="1" customWidth="1"/>
    <col min="11" max="11" width="14.7109375" style="1" customWidth="1"/>
    <col min="12" max="13" width="11.85546875" style="1" customWidth="1"/>
    <col min="14" max="14" width="68" style="21" customWidth="1"/>
    <col min="15" max="16384" width="11.42578125" style="1"/>
  </cols>
  <sheetData>
    <row r="1" spans="1:19" s="5" customFormat="1" ht="70.5" customHeight="1">
      <c r="A1" s="352" t="s">
        <v>551</v>
      </c>
      <c r="B1" s="352"/>
      <c r="C1" s="352"/>
      <c r="D1" s="352"/>
      <c r="E1" s="352"/>
      <c r="F1" s="352"/>
      <c r="G1" s="352"/>
      <c r="H1" s="352"/>
      <c r="I1" s="352"/>
      <c r="J1" s="352"/>
      <c r="K1" s="352"/>
      <c r="L1" s="352"/>
      <c r="M1" s="352"/>
      <c r="N1" s="352"/>
    </row>
    <row r="2" spans="1:19">
      <c r="A2" s="29"/>
      <c r="B2" s="35"/>
      <c r="C2" s="29"/>
      <c r="D2" s="29"/>
      <c r="E2" s="29"/>
      <c r="F2" s="29"/>
      <c r="G2" s="29"/>
      <c r="H2" s="29"/>
      <c r="I2" s="29"/>
      <c r="J2" s="29"/>
      <c r="K2" s="29"/>
      <c r="L2" s="29"/>
      <c r="M2" s="29"/>
      <c r="N2" s="35"/>
    </row>
    <row r="3" spans="1:19" s="30" customFormat="1">
      <c r="A3" s="36" t="s">
        <v>22</v>
      </c>
      <c r="B3" s="36" t="s">
        <v>23</v>
      </c>
      <c r="C3" s="36" t="s">
        <v>520</v>
      </c>
      <c r="D3" s="36" t="s">
        <v>521</v>
      </c>
      <c r="E3" s="36" t="s">
        <v>522</v>
      </c>
      <c r="F3" s="36" t="s">
        <v>26</v>
      </c>
      <c r="G3" s="36" t="s">
        <v>27</v>
      </c>
      <c r="H3" s="36" t="s">
        <v>28</v>
      </c>
      <c r="I3" s="99" t="s">
        <v>525</v>
      </c>
      <c r="J3" s="357" t="s">
        <v>526</v>
      </c>
      <c r="K3" s="358"/>
      <c r="L3" s="359" t="s">
        <v>527</v>
      </c>
      <c r="M3" s="360"/>
      <c r="N3" s="36" t="s">
        <v>552</v>
      </c>
      <c r="Q3" s="31"/>
      <c r="R3" s="31"/>
      <c r="S3" s="31"/>
    </row>
    <row r="4" spans="1:19" s="8" customFormat="1" ht="54" customHeight="1">
      <c r="A4" s="37" t="s">
        <v>354</v>
      </c>
      <c r="B4" s="38" t="s">
        <v>355</v>
      </c>
      <c r="C4" s="37" t="s">
        <v>311</v>
      </c>
      <c r="D4" s="37" t="s">
        <v>42</v>
      </c>
      <c r="E4" s="37" t="s">
        <v>34</v>
      </c>
      <c r="F4" s="37" t="s">
        <v>356</v>
      </c>
      <c r="G4" s="37" t="s">
        <v>357</v>
      </c>
      <c r="H4" s="37" t="s">
        <v>136</v>
      </c>
      <c r="I4" s="34">
        <v>1.1757</v>
      </c>
      <c r="J4" s="355">
        <v>0.70779999999999998</v>
      </c>
      <c r="K4" s="356"/>
      <c r="L4" s="296" t="str">
        <f>+[3]Hoja1!$L$4</f>
        <v>x</v>
      </c>
      <c r="M4" s="298"/>
      <c r="N4" s="125">
        <f>[3]Hoja1!$N$4</f>
        <v>0</v>
      </c>
    </row>
    <row r="5" spans="1:19" s="45" customFormat="1" ht="76.150000000000006" customHeight="1">
      <c r="A5" s="43" t="s">
        <v>359</v>
      </c>
      <c r="B5" s="44" t="s">
        <v>360</v>
      </c>
      <c r="C5" s="43" t="s">
        <v>311</v>
      </c>
      <c r="D5" s="43" t="s">
        <v>42</v>
      </c>
      <c r="E5" s="43" t="s">
        <v>69</v>
      </c>
      <c r="F5" s="43" t="s">
        <v>70</v>
      </c>
      <c r="G5" s="43" t="s">
        <v>361</v>
      </c>
      <c r="H5" s="43" t="s">
        <v>263</v>
      </c>
      <c r="I5" s="34" t="s">
        <v>530</v>
      </c>
      <c r="J5" s="88">
        <v>0.78900000000000003</v>
      </c>
      <c r="K5" s="67">
        <v>0.5</v>
      </c>
      <c r="L5" s="88">
        <f>+[3]Hoja1!$L$5</f>
        <v>1</v>
      </c>
      <c r="M5" s="67">
        <f>+[3]Hoja1!$M$5</f>
        <v>0.85</v>
      </c>
      <c r="N5" s="44" t="str">
        <f>[3]Hoja1!$N$5</f>
        <v xml:space="preserve">S'havien planificat 25 formacions durant el 2324, 15 el primer semestre i 10 el segon semestre. 1Semsetre: 15/15. 2Semestre: 8,5/10 formacions. 1 està en curs i encara no ha finalitzat. </v>
      </c>
    </row>
    <row r="6" spans="1:19" s="45" customFormat="1" ht="54" customHeight="1">
      <c r="A6" s="43" t="s">
        <v>363</v>
      </c>
      <c r="B6" s="44" t="s">
        <v>364</v>
      </c>
      <c r="C6" s="43" t="s">
        <v>311</v>
      </c>
      <c r="D6" s="43" t="s">
        <v>42</v>
      </c>
      <c r="E6" s="43" t="s">
        <v>34</v>
      </c>
      <c r="F6" s="43" t="s">
        <v>70</v>
      </c>
      <c r="G6" s="43" t="s">
        <v>365</v>
      </c>
      <c r="H6" s="43" t="s">
        <v>72</v>
      </c>
      <c r="I6" s="34" t="s">
        <v>530</v>
      </c>
      <c r="J6" s="354">
        <v>1</v>
      </c>
      <c r="K6" s="298"/>
      <c r="L6" s="296">
        <f>+[3]Hoja1!$L$6</f>
        <v>1</v>
      </c>
      <c r="M6" s="298"/>
      <c r="N6" s="44">
        <f>[3]Hoja1!$N$6</f>
        <v>0</v>
      </c>
    </row>
    <row r="7" spans="1:19" s="45" customFormat="1" ht="54" customHeight="1">
      <c r="A7" s="43" t="s">
        <v>285</v>
      </c>
      <c r="B7" s="44" t="s">
        <v>286</v>
      </c>
      <c r="C7" s="43" t="s">
        <v>311</v>
      </c>
      <c r="D7" s="43" t="s">
        <v>42</v>
      </c>
      <c r="E7" s="43" t="s">
        <v>34</v>
      </c>
      <c r="F7" s="43" t="s">
        <v>63</v>
      </c>
      <c r="G7" s="43" t="s">
        <v>287</v>
      </c>
      <c r="H7" s="43" t="s">
        <v>214</v>
      </c>
      <c r="I7" s="34" t="s">
        <v>530</v>
      </c>
      <c r="J7" s="353" t="str">
        <f>+[3]Hoja1!$J$7</f>
        <v>nd</v>
      </c>
      <c r="K7" s="353"/>
      <c r="L7" s="296">
        <f>+[3]Hoja1!$L$7</f>
        <v>0.69</v>
      </c>
      <c r="M7" s="298"/>
      <c r="N7" s="126" t="str">
        <f>[3]Hoja1!$N$7</f>
        <v xml:space="preserve">El 69% de les respostes han manifestat per sobre de la puntuació 7 o superior. </v>
      </c>
    </row>
    <row r="8" spans="1:19" s="45" customFormat="1" ht="54" customHeight="1">
      <c r="A8" s="43" t="s">
        <v>296</v>
      </c>
      <c r="B8" s="44" t="s">
        <v>297</v>
      </c>
      <c r="C8" s="43" t="s">
        <v>311</v>
      </c>
      <c r="D8" s="43" t="s">
        <v>42</v>
      </c>
      <c r="E8" s="43" t="s">
        <v>34</v>
      </c>
      <c r="F8" s="43" t="s">
        <v>63</v>
      </c>
      <c r="G8" s="43" t="s">
        <v>287</v>
      </c>
      <c r="H8" s="43" t="s">
        <v>214</v>
      </c>
      <c r="I8" s="34" t="s">
        <v>530</v>
      </c>
      <c r="J8" s="353">
        <v>0.77</v>
      </c>
      <c r="K8" s="353"/>
      <c r="L8" s="296">
        <f>+[3]Hoja1!$L$8</f>
        <v>0.97368421052631582</v>
      </c>
      <c r="M8" s="298"/>
      <c r="N8" s="126" t="str">
        <f>[3]Hoja1!$N$8</f>
        <v>22 tancades, 15 en curs, 1 no començada</v>
      </c>
    </row>
    <row r="9" spans="1:19" s="3" customFormat="1" ht="13.5"/>
    <row r="10" spans="1:19" s="3" customFormat="1" ht="13.5"/>
    <row r="11" spans="1:19" s="3" customFormat="1" ht="13.5">
      <c r="D11" s="14"/>
    </row>
    <row r="12" spans="1:19" s="3" customFormat="1" ht="13.5">
      <c r="D12" s="14"/>
    </row>
    <row r="13" spans="1:19" s="3" customFormat="1" ht="13.5"/>
    <row r="14" spans="1:19" s="3" customFormat="1" ht="13.5"/>
    <row r="15" spans="1:19" s="3" customFormat="1" ht="13.5">
      <c r="A15" s="4"/>
      <c r="B15" s="13"/>
      <c r="E15" s="4"/>
      <c r="F15" s="4"/>
      <c r="G15" s="6"/>
      <c r="H15" s="4"/>
      <c r="I15" s="7"/>
      <c r="J15" s="7"/>
      <c r="K15" s="7"/>
      <c r="L15" s="7"/>
      <c r="M15" s="7"/>
      <c r="N15" s="13"/>
    </row>
    <row r="16" spans="1:19" s="3" customFormat="1" ht="13.5">
      <c r="A16" s="4"/>
      <c r="B16" s="13"/>
      <c r="E16" s="4"/>
      <c r="F16" s="4"/>
      <c r="G16" s="6"/>
      <c r="H16" s="4"/>
      <c r="I16" s="7"/>
      <c r="J16" s="7"/>
      <c r="K16" s="7"/>
      <c r="L16" s="7"/>
      <c r="M16" s="7"/>
      <c r="N16" s="13"/>
    </row>
    <row r="17" spans="1:14" s="3" customFormat="1" ht="13.5">
      <c r="A17" s="4"/>
      <c r="B17" s="13"/>
      <c r="E17" s="4"/>
      <c r="F17" s="4"/>
      <c r="G17" s="6"/>
      <c r="H17" s="4"/>
      <c r="I17" s="7"/>
      <c r="J17" s="7"/>
      <c r="K17" s="7"/>
      <c r="L17" s="7"/>
      <c r="M17" s="7"/>
      <c r="N17" s="13"/>
    </row>
    <row r="18" spans="1:14" s="3" customFormat="1" ht="13.5">
      <c r="A18" s="4"/>
      <c r="B18" s="13"/>
      <c r="D18" s="9"/>
      <c r="E18" s="4"/>
      <c r="F18" s="4"/>
      <c r="G18" s="6"/>
      <c r="H18" s="4"/>
      <c r="I18" s="7"/>
      <c r="J18" s="7"/>
      <c r="K18" s="7"/>
      <c r="L18" s="7"/>
      <c r="M18" s="7"/>
      <c r="N18" s="13"/>
    </row>
    <row r="19" spans="1:14" s="3" customFormat="1" ht="13.5">
      <c r="A19" s="4"/>
      <c r="B19" s="13"/>
      <c r="D19" s="9"/>
      <c r="E19" s="4"/>
      <c r="F19" s="4"/>
      <c r="G19" s="6"/>
      <c r="H19" s="4"/>
      <c r="I19" s="7"/>
      <c r="J19" s="7"/>
      <c r="K19" s="7"/>
      <c r="L19" s="7"/>
      <c r="M19" s="7"/>
      <c r="N19" s="13"/>
    </row>
    <row r="20" spans="1:14" s="3" customFormat="1" ht="13.5">
      <c r="A20" s="4"/>
      <c r="B20" s="13"/>
      <c r="D20" s="9"/>
      <c r="E20" s="4"/>
      <c r="F20" s="4"/>
      <c r="G20" s="6"/>
      <c r="H20" s="4"/>
      <c r="I20" s="7"/>
      <c r="J20" s="7"/>
      <c r="K20" s="7"/>
      <c r="L20" s="7"/>
      <c r="M20" s="7"/>
      <c r="N20" s="13"/>
    </row>
    <row r="21" spans="1:14" s="3" customFormat="1" ht="15">
      <c r="A21" s="4"/>
      <c r="B21" s="13"/>
      <c r="C21" s="10"/>
      <c r="E21" s="4"/>
      <c r="F21" s="4"/>
      <c r="G21" s="4"/>
      <c r="H21" s="4"/>
      <c r="I21" s="4"/>
      <c r="J21" s="4"/>
      <c r="K21" s="4"/>
      <c r="L21" s="4"/>
      <c r="M21" s="4"/>
      <c r="N21" s="13"/>
    </row>
    <row r="22" spans="1:14" s="3" customFormat="1" ht="15">
      <c r="A22" s="4"/>
      <c r="B22" s="13"/>
      <c r="C22" s="10"/>
      <c r="E22" s="4"/>
      <c r="F22" s="4"/>
      <c r="G22" s="4"/>
      <c r="H22" s="4"/>
      <c r="I22" s="4"/>
      <c r="J22" s="4"/>
      <c r="K22" s="4"/>
      <c r="L22" s="4"/>
      <c r="M22" s="4"/>
      <c r="N22" s="13"/>
    </row>
    <row r="23" spans="1:14" s="3" customFormat="1" ht="15">
      <c r="A23" s="4"/>
      <c r="B23" s="13"/>
      <c r="C23" s="10"/>
      <c r="E23" s="4"/>
      <c r="F23" s="4"/>
      <c r="G23" s="4"/>
      <c r="H23" s="4"/>
      <c r="I23" s="4"/>
      <c r="J23" s="4"/>
      <c r="K23" s="4"/>
      <c r="L23" s="4"/>
      <c r="M23" s="4"/>
      <c r="N23" s="13"/>
    </row>
    <row r="24" spans="1:14" s="3" customFormat="1" ht="15">
      <c r="A24" s="4"/>
      <c r="B24" s="13"/>
      <c r="C24" s="10"/>
      <c r="E24" s="4"/>
      <c r="F24" s="4"/>
      <c r="G24" s="4"/>
      <c r="H24" s="4"/>
      <c r="I24" s="4"/>
      <c r="J24" s="4"/>
      <c r="K24" s="4"/>
      <c r="L24" s="4"/>
      <c r="M24" s="4"/>
      <c r="N24" s="13"/>
    </row>
    <row r="25" spans="1:14" s="3" customFormat="1" ht="15">
      <c r="A25" s="4"/>
      <c r="B25" s="13"/>
      <c r="C25" s="10"/>
      <c r="E25" s="4"/>
      <c r="F25" s="4"/>
      <c r="G25" s="4"/>
      <c r="H25" s="4"/>
      <c r="I25" s="4"/>
      <c r="J25" s="4"/>
      <c r="K25" s="4"/>
      <c r="L25" s="4"/>
      <c r="M25" s="4"/>
      <c r="N25" s="13"/>
    </row>
    <row r="26" spans="1:14" s="3" customFormat="1" ht="15">
      <c r="A26" s="4"/>
      <c r="B26" s="13"/>
      <c r="C26" s="10"/>
      <c r="E26" s="4"/>
      <c r="F26" s="4"/>
      <c r="G26" s="4"/>
      <c r="H26" s="4"/>
      <c r="I26" s="4"/>
      <c r="J26" s="4"/>
      <c r="K26" s="4"/>
      <c r="L26" s="4"/>
      <c r="M26" s="4"/>
      <c r="N26" s="13"/>
    </row>
    <row r="27" spans="1:14" s="3" customFormat="1" ht="15">
      <c r="A27" s="4"/>
      <c r="B27" s="13"/>
      <c r="C27" s="10"/>
      <c r="E27" s="4"/>
      <c r="F27" s="4"/>
      <c r="G27" s="4"/>
      <c r="H27" s="4"/>
      <c r="I27" s="4"/>
      <c r="J27" s="4"/>
      <c r="K27" s="4"/>
      <c r="L27" s="4"/>
      <c r="M27" s="4"/>
      <c r="N27" s="13"/>
    </row>
    <row r="28" spans="1:14" s="3" customFormat="1" ht="15">
      <c r="A28" s="4"/>
      <c r="B28" s="13"/>
      <c r="C28" s="10"/>
      <c r="E28" s="4"/>
      <c r="F28" s="4"/>
      <c r="G28" s="4"/>
      <c r="H28" s="4"/>
      <c r="I28" s="4"/>
      <c r="J28" s="4"/>
      <c r="K28" s="4"/>
      <c r="L28" s="4"/>
      <c r="M28" s="4"/>
      <c r="N28" s="13"/>
    </row>
    <row r="29" spans="1:14" s="3" customFormat="1" ht="15">
      <c r="A29" s="4"/>
      <c r="B29" s="13"/>
      <c r="C29" s="10"/>
      <c r="E29" s="4"/>
      <c r="F29" s="4"/>
      <c r="G29" s="4"/>
      <c r="H29" s="4"/>
      <c r="I29" s="4"/>
      <c r="J29" s="4"/>
      <c r="K29" s="4"/>
      <c r="L29" s="4"/>
      <c r="M29" s="4"/>
      <c r="N29" s="13"/>
    </row>
    <row r="30" spans="1:14" s="3" customFormat="1" ht="15">
      <c r="A30" s="4"/>
      <c r="B30" s="13"/>
      <c r="C30" s="10"/>
      <c r="E30" s="4"/>
      <c r="F30" s="4"/>
      <c r="G30" s="4"/>
      <c r="H30" s="4"/>
      <c r="I30" s="4"/>
      <c r="J30" s="4"/>
      <c r="K30" s="4"/>
      <c r="L30" s="4"/>
      <c r="M30" s="4"/>
      <c r="N30" s="13"/>
    </row>
    <row r="31" spans="1:14" s="3" customFormat="1" ht="15">
      <c r="A31" s="4"/>
      <c r="B31" s="13"/>
      <c r="C31" s="10"/>
      <c r="E31" s="4"/>
      <c r="F31" s="4"/>
      <c r="G31" s="4"/>
      <c r="H31" s="4"/>
      <c r="I31" s="4"/>
      <c r="J31" s="4"/>
      <c r="K31" s="4"/>
      <c r="L31" s="4"/>
      <c r="M31" s="4"/>
      <c r="N31" s="13"/>
    </row>
    <row r="32" spans="1:14" s="3" customFormat="1" ht="15">
      <c r="A32" s="4"/>
      <c r="B32" s="13"/>
      <c r="C32" s="10"/>
      <c r="E32" s="4"/>
      <c r="F32" s="4"/>
      <c r="G32" s="4"/>
      <c r="H32" s="4"/>
      <c r="I32" s="4"/>
      <c r="J32" s="4"/>
      <c r="K32" s="4"/>
      <c r="L32" s="4"/>
      <c r="M32" s="4"/>
      <c r="N32" s="13"/>
    </row>
    <row r="33" spans="1:14" s="3" customFormat="1" ht="15">
      <c r="A33" s="4"/>
      <c r="B33" s="13"/>
      <c r="C33" s="10"/>
      <c r="E33" s="4"/>
      <c r="F33" s="4"/>
      <c r="G33" s="4"/>
      <c r="H33" s="4"/>
      <c r="I33" s="4"/>
      <c r="J33" s="4"/>
      <c r="K33" s="4"/>
      <c r="L33" s="4"/>
      <c r="M33" s="4"/>
      <c r="N33" s="13"/>
    </row>
    <row r="34" spans="1:14" s="3" customFormat="1" ht="15">
      <c r="A34" s="4"/>
      <c r="B34" s="13"/>
      <c r="C34" s="10"/>
      <c r="E34" s="4"/>
      <c r="F34" s="4"/>
      <c r="G34" s="4"/>
      <c r="H34" s="4"/>
      <c r="I34" s="4"/>
      <c r="J34" s="4"/>
      <c r="K34" s="4"/>
      <c r="L34" s="4"/>
      <c r="M34" s="4"/>
      <c r="N34" s="13"/>
    </row>
    <row r="35" spans="1:14" s="3" customFormat="1" ht="15">
      <c r="A35" s="4"/>
      <c r="B35" s="13"/>
      <c r="C35" s="10"/>
      <c r="E35" s="4"/>
      <c r="F35" s="4"/>
      <c r="G35" s="4"/>
      <c r="H35" s="4"/>
      <c r="I35" s="4"/>
      <c r="J35" s="4"/>
      <c r="K35" s="4"/>
      <c r="L35" s="4"/>
      <c r="M35" s="4"/>
      <c r="N35" s="13"/>
    </row>
    <row r="36" spans="1:14" s="3" customFormat="1" ht="15">
      <c r="A36" s="4"/>
      <c r="B36" s="13"/>
      <c r="C36" s="10"/>
      <c r="E36" s="4"/>
      <c r="F36" s="4"/>
      <c r="G36" s="4"/>
      <c r="H36" s="4"/>
      <c r="I36" s="4"/>
      <c r="J36" s="4"/>
      <c r="K36" s="4"/>
      <c r="L36" s="4"/>
      <c r="M36" s="4"/>
      <c r="N36" s="13"/>
    </row>
    <row r="37" spans="1:14" s="3" customFormat="1" ht="15">
      <c r="A37" s="4"/>
      <c r="B37" s="13"/>
      <c r="C37" s="10"/>
      <c r="E37" s="4"/>
      <c r="F37" s="4"/>
      <c r="G37" s="4"/>
      <c r="H37" s="4"/>
      <c r="I37" s="4"/>
      <c r="J37" s="4"/>
      <c r="K37" s="4"/>
      <c r="L37" s="4"/>
      <c r="M37" s="4"/>
      <c r="N37" s="13"/>
    </row>
    <row r="38" spans="1:14" s="3" customFormat="1" ht="15">
      <c r="A38" s="4"/>
      <c r="B38" s="13"/>
      <c r="C38" s="10"/>
      <c r="E38" s="4"/>
      <c r="F38" s="4"/>
      <c r="G38" s="4"/>
      <c r="H38" s="4"/>
      <c r="I38" s="4"/>
      <c r="J38" s="4"/>
      <c r="K38" s="4"/>
      <c r="L38" s="4"/>
      <c r="M38" s="4"/>
      <c r="N38" s="13"/>
    </row>
    <row r="39" spans="1:14" s="3" customFormat="1" ht="15">
      <c r="A39" s="4"/>
      <c r="B39" s="13"/>
      <c r="C39" s="10"/>
      <c r="E39" s="4"/>
      <c r="F39" s="4"/>
      <c r="G39" s="4"/>
      <c r="H39" s="4"/>
      <c r="I39" s="4"/>
      <c r="J39" s="4"/>
      <c r="K39" s="4"/>
      <c r="L39" s="4"/>
      <c r="M39" s="4"/>
      <c r="N39" s="13"/>
    </row>
    <row r="40" spans="1:14" s="3" customFormat="1" ht="15">
      <c r="A40" s="4"/>
      <c r="B40" s="13"/>
      <c r="C40" s="10"/>
      <c r="E40" s="4"/>
      <c r="F40" s="4"/>
      <c r="G40" s="4"/>
      <c r="H40" s="4"/>
      <c r="I40" s="4"/>
      <c r="J40" s="4"/>
      <c r="K40" s="4"/>
      <c r="L40" s="4"/>
      <c r="M40" s="4"/>
      <c r="N40" s="13"/>
    </row>
    <row r="41" spans="1:14" s="3" customFormat="1" ht="15">
      <c r="A41" s="4"/>
      <c r="B41" s="13"/>
      <c r="C41" s="10"/>
      <c r="E41" s="4"/>
      <c r="F41" s="4"/>
      <c r="G41" s="4"/>
      <c r="H41" s="4"/>
      <c r="I41" s="4"/>
      <c r="J41" s="4"/>
      <c r="K41" s="4"/>
      <c r="L41" s="4"/>
      <c r="M41" s="4"/>
      <c r="N41" s="13"/>
    </row>
    <row r="42" spans="1:14" s="3" customFormat="1" ht="15">
      <c r="A42" s="4"/>
      <c r="B42" s="13"/>
      <c r="C42" s="10"/>
      <c r="E42" s="4"/>
      <c r="F42" s="4"/>
      <c r="G42" s="4"/>
      <c r="H42" s="4"/>
      <c r="I42" s="4"/>
      <c r="J42" s="4"/>
      <c r="K42" s="4"/>
      <c r="L42" s="4"/>
      <c r="M42" s="4"/>
      <c r="N42" s="13"/>
    </row>
    <row r="43" spans="1:14" s="3" customFormat="1" ht="15">
      <c r="A43" s="4"/>
      <c r="B43" s="13"/>
      <c r="C43" s="10"/>
      <c r="E43" s="4"/>
      <c r="F43" s="4"/>
      <c r="G43" s="4"/>
      <c r="H43" s="4"/>
      <c r="I43" s="4"/>
      <c r="J43" s="4"/>
      <c r="K43" s="4"/>
      <c r="L43" s="4"/>
      <c r="M43" s="4"/>
      <c r="N43" s="13"/>
    </row>
    <row r="44" spans="1:14" s="3" customFormat="1" ht="15">
      <c r="A44" s="4"/>
      <c r="B44" s="13"/>
      <c r="C44" s="10"/>
      <c r="E44" s="4"/>
      <c r="F44" s="4"/>
      <c r="G44" s="4"/>
      <c r="H44" s="4"/>
      <c r="I44" s="4"/>
      <c r="J44" s="4"/>
      <c r="K44" s="4"/>
      <c r="L44" s="4"/>
      <c r="M44" s="4"/>
      <c r="N44" s="13"/>
    </row>
    <row r="45" spans="1:14" s="3" customFormat="1" ht="15">
      <c r="A45" s="4"/>
      <c r="B45" s="13"/>
      <c r="C45" s="10"/>
      <c r="E45" s="4"/>
      <c r="F45" s="4"/>
      <c r="G45" s="4"/>
      <c r="H45" s="4"/>
      <c r="I45" s="4"/>
      <c r="J45" s="4"/>
      <c r="K45" s="4"/>
      <c r="L45" s="4"/>
      <c r="M45" s="4"/>
      <c r="N45" s="13"/>
    </row>
    <row r="46" spans="1:14" s="3" customFormat="1" ht="13.5">
      <c r="A46" s="4"/>
      <c r="B46" s="13"/>
      <c r="E46" s="4"/>
      <c r="F46" s="4"/>
      <c r="G46" s="4"/>
      <c r="H46" s="4"/>
      <c r="I46" s="4"/>
      <c r="J46" s="4"/>
      <c r="K46" s="4"/>
      <c r="L46" s="4"/>
      <c r="M46" s="4"/>
      <c r="N46" s="13"/>
    </row>
    <row r="47" spans="1:14" s="3" customFormat="1" ht="13.5">
      <c r="A47" s="4"/>
      <c r="B47" s="13"/>
      <c r="E47" s="4"/>
      <c r="F47" s="4"/>
      <c r="G47" s="4"/>
      <c r="H47" s="4"/>
      <c r="I47" s="4"/>
      <c r="J47" s="4"/>
      <c r="K47" s="4"/>
      <c r="L47" s="4"/>
      <c r="M47" s="4"/>
      <c r="N47" s="13"/>
    </row>
  </sheetData>
  <mergeCells count="11">
    <mergeCell ref="J7:K7"/>
    <mergeCell ref="J8:K8"/>
    <mergeCell ref="J6:K6"/>
    <mergeCell ref="A1:N1"/>
    <mergeCell ref="J4:K4"/>
    <mergeCell ref="J3:K3"/>
    <mergeCell ref="L3:M3"/>
    <mergeCell ref="L4:M4"/>
    <mergeCell ref="L6:M6"/>
    <mergeCell ref="L7:M7"/>
    <mergeCell ref="L8:M8"/>
  </mergeCells>
  <conditionalFormatting sqref="I4:M4">
    <cfRule type="cellIs" dxfId="376" priority="24" operator="lessThanOrEqual">
      <formula>0.5</formula>
    </cfRule>
    <cfRule type="cellIs" dxfId="375" priority="25" operator="greaterThanOrEqual">
      <formula>0.7</formula>
    </cfRule>
    <cfRule type="cellIs" dxfId="374" priority="26" operator="between">
      <formula>0.45</formula>
      <formula>0.7</formula>
    </cfRule>
  </conditionalFormatting>
  <conditionalFormatting sqref="I4:M8">
    <cfRule type="containsText" dxfId="373" priority="1" operator="containsText" text="x">
      <formula>NOT(ISERROR(SEARCH("x",I4)))</formula>
    </cfRule>
    <cfRule type="containsBlanks" dxfId="372" priority="2">
      <formula>LEN(TRIM(I4))=0</formula>
    </cfRule>
    <cfRule type="containsText" dxfId="371" priority="3" operator="containsText" text="nd">
      <formula>NOT(ISERROR(SEARCH("nd",I4)))</formula>
    </cfRule>
  </conditionalFormatting>
  <conditionalFormatting sqref="I5:M5">
    <cfRule type="cellIs" dxfId="370" priority="19" operator="lessThanOrEqual">
      <formula>0.7</formula>
    </cfRule>
    <cfRule type="cellIs" dxfId="369" priority="21" operator="between">
      <formula>0.7</formula>
      <formula>0.9</formula>
    </cfRule>
  </conditionalFormatting>
  <conditionalFormatting sqref="I5:M6">
    <cfRule type="cellIs" dxfId="368" priority="15" operator="greaterThanOrEqual">
      <formula>0.9</formula>
    </cfRule>
  </conditionalFormatting>
  <conditionalFormatting sqref="I6:M6">
    <cfRule type="cellIs" dxfId="367" priority="14" operator="lessThanOrEqual">
      <formula>0.8</formula>
    </cfRule>
    <cfRule type="cellIs" dxfId="366" priority="16" operator="between">
      <formula>0.8</formula>
      <formula>0.9</formula>
    </cfRule>
  </conditionalFormatting>
  <conditionalFormatting sqref="I7:M8">
    <cfRule type="cellIs" dxfId="365" priority="4" operator="lessThanOrEqual">
      <formula>0.6</formula>
    </cfRule>
    <cfRule type="cellIs" dxfId="364" priority="5" operator="greaterThanOrEqual">
      <formula>0.8</formula>
    </cfRule>
    <cfRule type="cellIs" dxfId="363" priority="6" operator="between">
      <formula>0.8</formula>
      <formula>0.6</formula>
    </cfRule>
  </conditionalFormatting>
  <conditionalFormatting sqref="N5:N8">
    <cfRule type="cellIs" dxfId="362" priority="77" operator="equal">
      <formula>0</formula>
    </cfRule>
  </conditionalFormatting>
  <pageMargins left="0.7" right="0.7" top="0.75" bottom="0.75" header="0.3" footer="0.3"/>
  <pageSetup paperSize="9" scale="34" orientation="portrait" r:id="rId1"/>
  <rowBreaks count="1" manualBreakCount="1">
    <brk id="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4"/>
  </sheetPr>
  <dimension ref="A1:S49"/>
  <sheetViews>
    <sheetView topLeftCell="A3" zoomScale="90" zoomScaleNormal="90" workbookViewId="0">
      <selection activeCell="A13" sqref="A13"/>
    </sheetView>
  </sheetViews>
  <sheetFormatPr defaultColWidth="11.42578125" defaultRowHeight="15.75"/>
  <cols>
    <col min="1" max="1" width="7" style="1" customWidth="1"/>
    <col min="2" max="2" width="43.85546875" style="21" customWidth="1"/>
    <col min="3" max="3" width="10" style="1" customWidth="1"/>
    <col min="4" max="8" width="11.42578125" style="1"/>
    <col min="9" max="9" width="11.42578125" style="96"/>
    <col min="10" max="13" width="11" style="1" customWidth="1"/>
    <col min="14" max="14" width="71.5703125" style="1" customWidth="1"/>
    <col min="15" max="16384" width="11.42578125" style="1"/>
  </cols>
  <sheetData>
    <row r="1" spans="1:19" s="5" customFormat="1" ht="70.5" customHeight="1">
      <c r="A1" s="352" t="s">
        <v>553</v>
      </c>
      <c r="B1" s="352"/>
      <c r="C1" s="352"/>
      <c r="D1" s="352"/>
      <c r="E1" s="352"/>
      <c r="F1" s="352"/>
      <c r="G1" s="352"/>
      <c r="H1" s="352"/>
      <c r="I1" s="352"/>
      <c r="J1" s="352"/>
      <c r="K1" s="352"/>
      <c r="L1" s="352"/>
      <c r="M1" s="352"/>
      <c r="N1" s="352"/>
    </row>
    <row r="2" spans="1:19">
      <c r="A2" s="29"/>
      <c r="B2" s="35"/>
      <c r="C2" s="29"/>
      <c r="D2" s="29"/>
      <c r="E2" s="29"/>
      <c r="F2" s="29"/>
      <c r="G2" s="29"/>
      <c r="H2" s="29"/>
      <c r="I2" s="56"/>
      <c r="J2" s="29"/>
      <c r="K2" s="29"/>
      <c r="L2" s="29"/>
      <c r="M2" s="29"/>
      <c r="N2" s="29"/>
    </row>
    <row r="3" spans="1:19" s="30" customFormat="1">
      <c r="A3" s="36" t="s">
        <v>22</v>
      </c>
      <c r="B3" s="36" t="s">
        <v>23</v>
      </c>
      <c r="C3" s="36" t="s">
        <v>520</v>
      </c>
      <c r="D3" s="36" t="s">
        <v>521</v>
      </c>
      <c r="E3" s="36" t="s">
        <v>522</v>
      </c>
      <c r="F3" s="36" t="s">
        <v>26</v>
      </c>
      <c r="G3" s="36" t="s">
        <v>27</v>
      </c>
      <c r="H3" s="36" t="s">
        <v>28</v>
      </c>
      <c r="I3" s="90" t="s">
        <v>525</v>
      </c>
      <c r="J3" s="361" t="s">
        <v>526</v>
      </c>
      <c r="K3" s="362"/>
      <c r="L3" s="365" t="s">
        <v>527</v>
      </c>
      <c r="M3" s="365"/>
      <c r="N3" s="124" t="s">
        <v>552</v>
      </c>
      <c r="Q3" s="31"/>
      <c r="R3" s="31"/>
      <c r="S3" s="31"/>
    </row>
    <row r="4" spans="1:19" s="8" customFormat="1" ht="54" customHeight="1">
      <c r="A4" s="75" t="s">
        <v>248</v>
      </c>
      <c r="B4" s="38" t="s">
        <v>249</v>
      </c>
      <c r="C4" s="75" t="s">
        <v>554</v>
      </c>
      <c r="D4" s="75" t="s">
        <v>104</v>
      </c>
      <c r="E4" s="75" t="s">
        <v>34</v>
      </c>
      <c r="F4" s="37" t="s">
        <v>77</v>
      </c>
      <c r="G4" s="81" t="s">
        <v>78</v>
      </c>
      <c r="H4" s="37" t="s">
        <v>171</v>
      </c>
      <c r="I4" s="94">
        <v>8.65</v>
      </c>
      <c r="J4" s="363">
        <v>7.11</v>
      </c>
      <c r="K4" s="364"/>
      <c r="L4" s="363">
        <f>[4]Hoja1!$L$6</f>
        <v>7.08</v>
      </c>
      <c r="M4" s="364"/>
      <c r="N4" s="93">
        <f>+[4]Hoja1!N5</f>
        <v>0</v>
      </c>
    </row>
    <row r="5" spans="1:19" s="8" customFormat="1" ht="54" customHeight="1">
      <c r="A5" s="75" t="s">
        <v>251</v>
      </c>
      <c r="B5" s="38" t="s">
        <v>252</v>
      </c>
      <c r="C5" s="75" t="s">
        <v>554</v>
      </c>
      <c r="D5" s="75" t="s">
        <v>104</v>
      </c>
      <c r="E5" s="75" t="s">
        <v>34</v>
      </c>
      <c r="F5" s="37" t="s">
        <v>77</v>
      </c>
      <c r="G5" s="81" t="s">
        <v>78</v>
      </c>
      <c r="H5" s="37" t="s">
        <v>171</v>
      </c>
      <c r="I5" s="94">
        <v>8.0500000000000007</v>
      </c>
      <c r="J5" s="363">
        <v>9.19</v>
      </c>
      <c r="K5" s="364"/>
      <c r="L5" s="363">
        <f>[4]Hoja1!$L$7</f>
        <v>9.24</v>
      </c>
      <c r="M5" s="364"/>
      <c r="N5" s="93">
        <f>+[4]Hoja1!N6</f>
        <v>0</v>
      </c>
    </row>
    <row r="6" spans="1:19" s="8" customFormat="1" ht="54" customHeight="1">
      <c r="A6" s="75" t="s">
        <v>386</v>
      </c>
      <c r="B6" s="38" t="s">
        <v>387</v>
      </c>
      <c r="C6" s="75" t="s">
        <v>554</v>
      </c>
      <c r="D6" s="75" t="s">
        <v>42</v>
      </c>
      <c r="E6" s="75" t="s">
        <v>34</v>
      </c>
      <c r="F6" s="37" t="s">
        <v>334</v>
      </c>
      <c r="G6" s="81" t="s">
        <v>555</v>
      </c>
      <c r="H6" s="37" t="s">
        <v>121</v>
      </c>
      <c r="I6" s="155">
        <v>0.38500000000000001</v>
      </c>
      <c r="J6" s="299">
        <v>0.38329999999999997</v>
      </c>
      <c r="K6" s="301"/>
      <c r="L6" s="299" t="str">
        <f>[4]Hoja1!$L$5</f>
        <v>47.32%</v>
      </c>
      <c r="M6" s="301"/>
      <c r="N6" s="93">
        <f>+[4]Hoja1!N7</f>
        <v>0</v>
      </c>
    </row>
    <row r="7" spans="1:19" s="8" customFormat="1" ht="81" customHeight="1">
      <c r="A7" s="37" t="s">
        <v>391</v>
      </c>
      <c r="B7" s="38" t="s">
        <v>392</v>
      </c>
      <c r="C7" s="75" t="s">
        <v>554</v>
      </c>
      <c r="D7" s="37" t="s">
        <v>42</v>
      </c>
      <c r="E7" s="37" t="s">
        <v>69</v>
      </c>
      <c r="F7" s="73" t="s">
        <v>393</v>
      </c>
      <c r="G7" s="37" t="s">
        <v>394</v>
      </c>
      <c r="H7" s="37" t="s">
        <v>294</v>
      </c>
      <c r="I7" s="155">
        <v>0.188</v>
      </c>
      <c r="J7" s="123">
        <v>0.51419999999999999</v>
      </c>
      <c r="K7" s="92">
        <v>0.38100000000000001</v>
      </c>
      <c r="L7" s="123">
        <f>+[4]Hoja1!$L$8</f>
        <v>0.61539999999999995</v>
      </c>
      <c r="M7" s="92">
        <f>[4]Hoja1!$M$8</f>
        <v>0.3538</v>
      </c>
      <c r="N7" s="93" t="str">
        <f>+[4]Hoja1!N8</f>
        <v>El calendari del segon semestre és menys estàndard a les universitats i per això cada movilitat té una durada més específica que pel cas del primer semestre, on l'alumnat retorna més o menys a les mateixes dates. A més, en el segon semestre hi ha alumnat que acaba els seus estudis amb la mobilitat i és més difícil empènyer a la seva participació.</v>
      </c>
    </row>
    <row r="8" spans="1:19" s="8" customFormat="1" ht="93.75" customHeight="1">
      <c r="A8" s="37" t="s">
        <v>396</v>
      </c>
      <c r="B8" s="38" t="s">
        <v>397</v>
      </c>
      <c r="C8" s="75" t="s">
        <v>554</v>
      </c>
      <c r="D8" s="37" t="s">
        <v>42</v>
      </c>
      <c r="E8" s="37" t="s">
        <v>69</v>
      </c>
      <c r="F8" s="73" t="s">
        <v>393</v>
      </c>
      <c r="G8" s="37" t="s">
        <v>394</v>
      </c>
      <c r="H8" s="37" t="s">
        <v>294</v>
      </c>
      <c r="I8" s="155">
        <v>0.47749999999999998</v>
      </c>
      <c r="J8" s="123">
        <v>0.6956</v>
      </c>
      <c r="K8" s="92">
        <v>0.69579999999999997</v>
      </c>
      <c r="L8" s="123">
        <f>+[4]Hoja1!$L$9</f>
        <v>0.78790000000000004</v>
      </c>
      <c r="M8" s="92">
        <f>+[4]Hoja1!$M$9</f>
        <v>0.18179999999999999</v>
      </c>
      <c r="N8" s="93" t="str">
        <f>+[4]Hoja1!N9</f>
        <v>El calendari del segon semestre és menys estàndard a les universitats i per això cada movilitat té una durada més específica que pel cas del primer semestre, on l'alumnat retorna més o menys a les mateixes dates. A més, en el segon semestre hi ha alumnat que acaba els seus estudis amb la mobilitat i és més difícil empènyer a la seva participació.</v>
      </c>
    </row>
    <row r="9" spans="1:19" s="8" customFormat="1" ht="54" customHeight="1">
      <c r="A9" s="37" t="s">
        <v>398</v>
      </c>
      <c r="B9" s="38" t="s">
        <v>556</v>
      </c>
      <c r="C9" s="37" t="s">
        <v>557</v>
      </c>
      <c r="D9" s="37" t="s">
        <v>42</v>
      </c>
      <c r="E9" s="37" t="s">
        <v>34</v>
      </c>
      <c r="F9" s="37" t="s">
        <v>334</v>
      </c>
      <c r="G9" s="37" t="s">
        <v>400</v>
      </c>
      <c r="H9" s="37" t="s">
        <v>121</v>
      </c>
      <c r="I9" s="155" t="s">
        <v>530</v>
      </c>
      <c r="J9" s="299">
        <v>0.26790000000000003</v>
      </c>
      <c r="K9" s="301"/>
      <c r="L9" s="299">
        <f>+[4]Hoja1!$L$10</f>
        <v>0.22489999999999999</v>
      </c>
      <c r="M9" s="301"/>
      <c r="N9" s="93">
        <f>+[4]Hoja1!N10</f>
        <v>0</v>
      </c>
    </row>
    <row r="10" spans="1:19" s="8" customFormat="1" ht="97.5" customHeight="1">
      <c r="A10" s="37" t="s">
        <v>398</v>
      </c>
      <c r="B10" s="38" t="s">
        <v>556</v>
      </c>
      <c r="C10" s="37" t="s">
        <v>558</v>
      </c>
      <c r="D10" s="37" t="s">
        <v>42</v>
      </c>
      <c r="E10" s="37" t="s">
        <v>34</v>
      </c>
      <c r="F10" s="37" t="s">
        <v>334</v>
      </c>
      <c r="G10" s="37" t="s">
        <v>400</v>
      </c>
      <c r="H10" s="37" t="s">
        <v>121</v>
      </c>
      <c r="I10" s="155" t="s">
        <v>530</v>
      </c>
      <c r="J10" s="299">
        <v>0.16139999999999999</v>
      </c>
      <c r="K10" s="301"/>
      <c r="L10" s="299">
        <f>+[4]Hoja1!$L$11</f>
        <v>0.11</v>
      </c>
      <c r="M10" s="301"/>
      <c r="N10" s="93" t="str">
        <f>+[4]Hoja1!N11</f>
        <v>La campanya de promoció del Go Abroad no ha estat específica per l'alumnat de cicles (que té unes casuístiques diferents de l'alumnat de graus, mobilitat de pràctiques més que mobilitat acadèmica). Enguany (A2425) la participació ha estat molt major donat que s'ha fet una campanya de promoció més específica per aquest alumnat i des de Internacional s'ha passat per les classes.</v>
      </c>
    </row>
    <row r="11" spans="1:19" s="8" customFormat="1" ht="54" customHeight="1">
      <c r="A11" s="37" t="s">
        <v>402</v>
      </c>
      <c r="B11" s="38" t="s">
        <v>403</v>
      </c>
      <c r="C11" s="37" t="s">
        <v>311</v>
      </c>
      <c r="D11" s="37" t="s">
        <v>42</v>
      </c>
      <c r="E11" s="37" t="s">
        <v>34</v>
      </c>
      <c r="F11" s="37" t="s">
        <v>63</v>
      </c>
      <c r="G11" s="37" t="s">
        <v>404</v>
      </c>
      <c r="H11" s="37" t="s">
        <v>263</v>
      </c>
      <c r="I11" s="95" t="s">
        <v>530</v>
      </c>
      <c r="J11" s="345">
        <v>1</v>
      </c>
      <c r="K11" s="347"/>
      <c r="L11" s="345">
        <f>+[4]Hoja1!$L$12</f>
        <v>1</v>
      </c>
      <c r="M11" s="347"/>
      <c r="N11" s="93">
        <f>+[4]Hoja1!N12</f>
        <v>0</v>
      </c>
    </row>
    <row r="12" spans="1:19" s="3" customFormat="1" ht="58.5" customHeight="1">
      <c r="A12" s="37" t="s">
        <v>406</v>
      </c>
      <c r="B12" s="38" t="s">
        <v>407</v>
      </c>
      <c r="C12" s="37" t="s">
        <v>311</v>
      </c>
      <c r="D12" s="37" t="s">
        <v>42</v>
      </c>
      <c r="E12" s="37" t="s">
        <v>34</v>
      </c>
      <c r="F12" s="37" t="s">
        <v>63</v>
      </c>
      <c r="G12" s="37" t="s">
        <v>404</v>
      </c>
      <c r="H12" s="37" t="s">
        <v>263</v>
      </c>
      <c r="I12" s="95" t="s">
        <v>530</v>
      </c>
      <c r="J12" s="345">
        <v>1</v>
      </c>
      <c r="K12" s="347"/>
      <c r="L12" s="345">
        <f>+[4]Hoja1!$L$13</f>
        <v>1</v>
      </c>
      <c r="M12" s="347"/>
      <c r="N12" s="93">
        <f>+[4]Hoja1!N13</f>
        <v>0</v>
      </c>
    </row>
    <row r="13" spans="1:19" s="3" customFormat="1" ht="51.75" customHeight="1">
      <c r="A13" s="37" t="s">
        <v>513</v>
      </c>
      <c r="B13" s="38" t="s">
        <v>514</v>
      </c>
      <c r="C13" s="37" t="s">
        <v>311</v>
      </c>
      <c r="D13" s="37" t="s">
        <v>42</v>
      </c>
      <c r="E13" s="37" t="s">
        <v>34</v>
      </c>
      <c r="F13" s="37" t="s">
        <v>515</v>
      </c>
      <c r="G13" s="37" t="s">
        <v>516</v>
      </c>
      <c r="H13" s="37" t="s">
        <v>517</v>
      </c>
      <c r="I13" s="95" t="s">
        <v>530</v>
      </c>
      <c r="J13" s="345" t="s">
        <v>530</v>
      </c>
      <c r="K13" s="347"/>
      <c r="L13" s="345">
        <f>[4]Hoja1!$L$14</f>
        <v>0.2727</v>
      </c>
      <c r="M13" s="347"/>
      <c r="N13" s="93" t="str">
        <f>[4]Hoja1!$N$14</f>
        <v>Es tracta d'una dada incial. Si bé el centre cada cop està més compromés amb la internacionalització i la importació de les formacions 100% en anglès, encara queda camí per recórrer en aquest sentit</v>
      </c>
      <c r="O13" s="4"/>
      <c r="P13" s="4"/>
    </row>
    <row r="14" spans="1:19" s="3" customFormat="1" ht="13.5">
      <c r="A14" s="4"/>
      <c r="B14" s="4"/>
      <c r="C14" s="4"/>
      <c r="D14" s="4"/>
      <c r="E14" s="4"/>
      <c r="F14" s="4"/>
      <c r="G14" s="4"/>
      <c r="H14" s="4"/>
      <c r="I14" s="4"/>
      <c r="J14" s="4"/>
      <c r="K14" s="4"/>
      <c r="L14" s="4"/>
      <c r="M14" s="4"/>
      <c r="N14" s="4"/>
      <c r="O14" s="4"/>
      <c r="P14" s="4"/>
    </row>
    <row r="15" spans="1:19" s="3" customFormat="1" ht="13.5">
      <c r="A15" s="4"/>
      <c r="B15" s="4"/>
      <c r="C15" s="4"/>
      <c r="D15" s="4"/>
      <c r="E15" s="4"/>
      <c r="F15" s="4"/>
      <c r="G15" s="4"/>
      <c r="H15" s="4"/>
      <c r="I15" s="4"/>
      <c r="J15" s="4"/>
      <c r="K15" s="4"/>
      <c r="L15" s="4"/>
      <c r="M15" s="4"/>
      <c r="N15" s="4"/>
      <c r="O15" s="4"/>
      <c r="P15" s="4"/>
    </row>
    <row r="16" spans="1:19" s="3" customFormat="1" ht="13.5">
      <c r="A16" s="4"/>
      <c r="B16" s="4"/>
      <c r="C16" s="4"/>
      <c r="D16" s="4"/>
      <c r="E16" s="4"/>
      <c r="F16" s="4"/>
      <c r="G16" s="4"/>
      <c r="H16" s="4"/>
      <c r="I16" s="4"/>
      <c r="J16" s="4"/>
      <c r="K16" s="4"/>
      <c r="L16" s="4"/>
      <c r="M16" s="4"/>
      <c r="N16" s="4"/>
      <c r="O16" s="4"/>
      <c r="P16" s="4"/>
    </row>
    <row r="17" spans="1:16" s="3" customFormat="1" ht="13.5">
      <c r="A17" s="4"/>
      <c r="B17" s="4"/>
      <c r="C17" s="4"/>
      <c r="D17" s="4"/>
      <c r="E17" s="4"/>
      <c r="F17" s="4"/>
      <c r="G17" s="4"/>
      <c r="H17" s="4"/>
      <c r="I17" s="4"/>
      <c r="J17" s="4"/>
      <c r="K17" s="4"/>
      <c r="L17" s="4"/>
      <c r="M17" s="4"/>
      <c r="N17" s="4"/>
      <c r="O17" s="4"/>
      <c r="P17" s="4"/>
    </row>
    <row r="18" spans="1:16" s="3" customFormat="1" ht="13.5">
      <c r="A18" s="4"/>
      <c r="B18" s="4"/>
      <c r="C18" s="4"/>
      <c r="D18" s="4"/>
      <c r="E18" s="4"/>
      <c r="F18" s="4"/>
      <c r="G18" s="4"/>
      <c r="H18" s="4"/>
      <c r="I18" s="4"/>
      <c r="J18" s="4"/>
      <c r="K18" s="4"/>
      <c r="L18" s="4"/>
      <c r="M18" s="4"/>
      <c r="N18" s="4"/>
      <c r="O18" s="4"/>
      <c r="P18" s="4"/>
    </row>
    <row r="19" spans="1:16" s="3" customFormat="1" ht="13.5">
      <c r="A19" s="4"/>
      <c r="B19" s="4"/>
      <c r="C19" s="4"/>
      <c r="D19" s="4"/>
      <c r="E19" s="4"/>
      <c r="F19" s="4"/>
      <c r="G19" s="4"/>
      <c r="H19" s="4"/>
      <c r="I19" s="4"/>
      <c r="J19" s="4"/>
      <c r="K19" s="4"/>
      <c r="L19" s="4"/>
      <c r="M19" s="4"/>
      <c r="N19" s="4"/>
      <c r="O19" s="4"/>
      <c r="P19" s="4"/>
    </row>
    <row r="20" spans="1:16" s="3" customFormat="1" ht="13.5">
      <c r="A20" s="4"/>
      <c r="B20" s="4"/>
      <c r="C20" s="4"/>
      <c r="D20" s="4"/>
      <c r="E20" s="4"/>
      <c r="F20" s="4"/>
      <c r="G20" s="4"/>
      <c r="H20" s="4"/>
      <c r="I20" s="4"/>
      <c r="J20" s="4"/>
      <c r="K20" s="4"/>
      <c r="L20" s="4"/>
      <c r="M20" s="4"/>
      <c r="N20" s="4"/>
      <c r="O20" s="4"/>
      <c r="P20" s="4"/>
    </row>
    <row r="21" spans="1:16" s="3" customFormat="1" ht="13.5">
      <c r="A21" s="4"/>
      <c r="B21" s="13"/>
      <c r="D21" s="9"/>
      <c r="E21" s="4"/>
      <c r="F21" s="4"/>
      <c r="G21" s="6"/>
      <c r="H21" s="4"/>
      <c r="I21" s="7"/>
      <c r="J21" s="7"/>
      <c r="K21" s="7"/>
      <c r="L21" s="7"/>
      <c r="M21" s="7"/>
    </row>
    <row r="22" spans="1:16" s="3" customFormat="1" ht="13.5">
      <c r="A22" s="4"/>
      <c r="B22" s="13"/>
      <c r="D22" s="9"/>
      <c r="E22" s="4"/>
      <c r="F22" s="4"/>
      <c r="G22" s="6"/>
      <c r="H22" s="4"/>
      <c r="I22" s="7"/>
      <c r="J22" s="7"/>
      <c r="K22" s="7"/>
      <c r="L22" s="7"/>
      <c r="M22" s="7"/>
    </row>
    <row r="23" spans="1:16" s="3" customFormat="1" ht="15">
      <c r="A23" s="4"/>
      <c r="B23" s="13"/>
      <c r="C23" s="10"/>
      <c r="E23" s="4"/>
      <c r="F23" s="4"/>
      <c r="G23" s="4"/>
      <c r="H23" s="4"/>
      <c r="I23" s="4"/>
      <c r="J23" s="4"/>
      <c r="K23" s="4"/>
      <c r="L23" s="4"/>
      <c r="M23" s="4"/>
    </row>
    <row r="24" spans="1:16" s="3" customFormat="1" ht="15">
      <c r="A24" s="4"/>
      <c r="B24" s="13"/>
      <c r="C24" s="10"/>
      <c r="E24" s="4"/>
      <c r="F24" s="4"/>
      <c r="G24" s="4"/>
      <c r="H24" s="4"/>
      <c r="I24" s="4"/>
      <c r="J24" s="4"/>
      <c r="K24" s="4"/>
      <c r="L24" s="4"/>
      <c r="M24" s="4"/>
    </row>
    <row r="25" spans="1:16" s="3" customFormat="1" ht="15">
      <c r="A25" s="4"/>
      <c r="B25" s="13"/>
      <c r="C25" s="10"/>
      <c r="E25" s="4"/>
      <c r="F25" s="4"/>
      <c r="G25" s="4"/>
      <c r="H25" s="4"/>
      <c r="I25" s="4"/>
      <c r="J25" s="4"/>
      <c r="K25" s="4"/>
      <c r="L25" s="4"/>
      <c r="M25" s="4"/>
    </row>
    <row r="26" spans="1:16" s="3" customFormat="1" ht="15">
      <c r="A26" s="4"/>
      <c r="B26" s="13"/>
      <c r="C26" s="10"/>
      <c r="E26" s="4"/>
      <c r="F26" s="4"/>
      <c r="G26" s="4"/>
      <c r="H26" s="4"/>
      <c r="I26" s="4"/>
      <c r="J26" s="4"/>
      <c r="K26" s="4"/>
      <c r="L26" s="4"/>
      <c r="M26" s="4"/>
    </row>
    <row r="27" spans="1:16" s="3" customFormat="1" ht="15">
      <c r="A27" s="4"/>
      <c r="B27" s="13"/>
      <c r="C27" s="10"/>
      <c r="E27" s="4"/>
      <c r="F27" s="4"/>
      <c r="G27" s="4"/>
      <c r="H27" s="4"/>
      <c r="I27" s="4"/>
      <c r="J27" s="4"/>
      <c r="K27" s="4"/>
      <c r="L27" s="4"/>
      <c r="M27" s="4"/>
    </row>
    <row r="28" spans="1:16" s="3" customFormat="1" ht="15">
      <c r="A28" s="4"/>
      <c r="B28" s="13"/>
      <c r="C28" s="10"/>
      <c r="E28" s="4"/>
      <c r="F28" s="4"/>
      <c r="G28" s="4"/>
      <c r="H28" s="4"/>
      <c r="I28" s="4"/>
      <c r="J28" s="4"/>
      <c r="K28" s="4"/>
      <c r="L28" s="4"/>
      <c r="M28" s="4"/>
    </row>
    <row r="29" spans="1:16" s="3" customFormat="1" ht="15">
      <c r="A29" s="4"/>
      <c r="B29" s="13"/>
      <c r="C29" s="10"/>
      <c r="E29" s="4"/>
      <c r="F29" s="4"/>
      <c r="G29" s="4"/>
      <c r="H29" s="4"/>
      <c r="I29" s="4"/>
      <c r="J29" s="4"/>
      <c r="K29" s="4"/>
      <c r="L29" s="4"/>
      <c r="M29" s="4"/>
    </row>
    <row r="30" spans="1:16" s="3" customFormat="1" ht="15">
      <c r="A30" s="4"/>
      <c r="B30" s="13"/>
      <c r="C30" s="10"/>
      <c r="E30" s="4"/>
      <c r="F30" s="4"/>
      <c r="G30" s="4"/>
      <c r="H30" s="4"/>
      <c r="I30" s="4"/>
      <c r="J30" s="4"/>
      <c r="K30" s="4"/>
      <c r="L30" s="4"/>
      <c r="M30" s="4"/>
    </row>
    <row r="31" spans="1:16" s="3" customFormat="1" ht="15">
      <c r="A31" s="4"/>
      <c r="B31" s="13"/>
      <c r="C31" s="10"/>
      <c r="E31" s="4"/>
      <c r="F31" s="4"/>
      <c r="G31" s="4"/>
      <c r="H31" s="4"/>
      <c r="I31" s="4"/>
      <c r="J31" s="4"/>
      <c r="K31" s="4"/>
      <c r="L31" s="4"/>
      <c r="M31" s="4"/>
    </row>
    <row r="32" spans="1:16" s="3" customFormat="1" ht="15">
      <c r="A32" s="4"/>
      <c r="B32" s="13"/>
      <c r="C32" s="10"/>
      <c r="E32" s="4"/>
      <c r="F32" s="4"/>
      <c r="G32" s="4"/>
      <c r="H32" s="4"/>
      <c r="I32" s="4"/>
      <c r="J32" s="4"/>
      <c r="K32" s="4"/>
      <c r="L32" s="4"/>
      <c r="M32" s="4"/>
    </row>
    <row r="33" spans="1:13" s="3" customFormat="1" ht="15">
      <c r="A33" s="4"/>
      <c r="B33" s="13"/>
      <c r="C33" s="10"/>
      <c r="E33" s="4"/>
      <c r="F33" s="4"/>
      <c r="G33" s="4"/>
      <c r="H33" s="4"/>
      <c r="I33" s="4"/>
      <c r="J33" s="4"/>
      <c r="K33" s="4"/>
      <c r="L33" s="4"/>
      <c r="M33" s="4"/>
    </row>
    <row r="34" spans="1:13" s="3" customFormat="1" ht="15">
      <c r="A34" s="4"/>
      <c r="B34" s="13"/>
      <c r="C34" s="10"/>
      <c r="E34" s="4"/>
      <c r="F34" s="4"/>
      <c r="G34" s="4"/>
      <c r="H34" s="4"/>
      <c r="I34" s="4"/>
      <c r="J34" s="4"/>
      <c r="K34" s="4"/>
      <c r="L34" s="4"/>
      <c r="M34" s="4"/>
    </row>
    <row r="35" spans="1:13" s="3" customFormat="1" ht="15">
      <c r="A35" s="4"/>
      <c r="B35" s="13"/>
      <c r="C35" s="10"/>
      <c r="E35" s="4"/>
      <c r="F35" s="4"/>
      <c r="G35" s="4"/>
      <c r="H35" s="4"/>
      <c r="I35" s="4"/>
      <c r="J35" s="4"/>
      <c r="K35" s="4"/>
      <c r="L35" s="4"/>
      <c r="M35" s="4"/>
    </row>
    <row r="36" spans="1:13" s="3" customFormat="1" ht="15">
      <c r="A36" s="4"/>
      <c r="B36" s="13"/>
      <c r="C36" s="10"/>
      <c r="E36" s="4"/>
      <c r="F36" s="4"/>
      <c r="G36" s="4"/>
      <c r="H36" s="4"/>
      <c r="I36" s="4"/>
      <c r="J36" s="4"/>
      <c r="K36" s="4"/>
      <c r="L36" s="4"/>
      <c r="M36" s="4"/>
    </row>
    <row r="37" spans="1:13" s="3" customFormat="1" ht="15">
      <c r="A37" s="4"/>
      <c r="B37" s="13"/>
      <c r="C37" s="10"/>
      <c r="E37" s="4"/>
      <c r="F37" s="4"/>
      <c r="G37" s="4"/>
      <c r="H37" s="4"/>
      <c r="I37" s="4"/>
      <c r="J37" s="4"/>
      <c r="K37" s="4"/>
      <c r="L37" s="4"/>
      <c r="M37" s="4"/>
    </row>
    <row r="38" spans="1:13" s="3" customFormat="1" ht="15">
      <c r="A38" s="4"/>
      <c r="B38" s="13"/>
      <c r="C38" s="10"/>
      <c r="E38" s="4"/>
      <c r="F38" s="4"/>
      <c r="G38" s="4"/>
      <c r="H38" s="4"/>
      <c r="I38" s="4"/>
      <c r="J38" s="4"/>
      <c r="K38" s="4"/>
      <c r="L38" s="4"/>
      <c r="M38" s="4"/>
    </row>
    <row r="39" spans="1:13" s="3" customFormat="1" ht="15">
      <c r="A39" s="4"/>
      <c r="B39" s="13"/>
      <c r="C39" s="10"/>
      <c r="E39" s="4"/>
      <c r="F39" s="4"/>
      <c r="G39" s="4"/>
      <c r="H39" s="4"/>
      <c r="I39" s="4"/>
      <c r="J39" s="4"/>
      <c r="K39" s="4"/>
      <c r="L39" s="4"/>
      <c r="M39" s="4"/>
    </row>
    <row r="40" spans="1:13" s="3" customFormat="1" ht="15">
      <c r="A40" s="4"/>
      <c r="B40" s="13"/>
      <c r="C40" s="10"/>
      <c r="E40" s="4"/>
      <c r="F40" s="4"/>
      <c r="G40" s="4"/>
      <c r="H40" s="4"/>
      <c r="I40" s="4"/>
      <c r="J40" s="4"/>
      <c r="K40" s="4"/>
      <c r="L40" s="4"/>
      <c r="M40" s="4"/>
    </row>
    <row r="41" spans="1:13" s="3" customFormat="1" ht="15">
      <c r="A41" s="4"/>
      <c r="B41" s="13"/>
      <c r="C41" s="10"/>
      <c r="E41" s="4"/>
      <c r="F41" s="4"/>
      <c r="G41" s="4"/>
      <c r="H41" s="4"/>
      <c r="I41" s="4"/>
      <c r="J41" s="4"/>
      <c r="K41" s="4"/>
      <c r="L41" s="4"/>
      <c r="M41" s="4"/>
    </row>
    <row r="42" spans="1:13" s="3" customFormat="1" ht="15">
      <c r="A42" s="4"/>
      <c r="B42" s="13"/>
      <c r="C42" s="10"/>
      <c r="E42" s="4"/>
      <c r="F42" s="4"/>
      <c r="G42" s="4"/>
      <c r="H42" s="4"/>
      <c r="I42" s="4"/>
      <c r="J42" s="4"/>
      <c r="K42" s="4"/>
      <c r="L42" s="4"/>
      <c r="M42" s="4"/>
    </row>
    <row r="43" spans="1:13" s="3" customFormat="1" ht="15">
      <c r="A43" s="4"/>
      <c r="B43" s="13"/>
      <c r="C43" s="10"/>
      <c r="E43" s="4"/>
      <c r="F43" s="4"/>
      <c r="G43" s="4"/>
      <c r="H43" s="4"/>
      <c r="I43" s="4"/>
      <c r="J43" s="4"/>
      <c r="K43" s="4"/>
      <c r="L43" s="4"/>
      <c r="M43" s="4"/>
    </row>
    <row r="44" spans="1:13" s="3" customFormat="1" ht="15">
      <c r="A44" s="4"/>
      <c r="B44" s="13"/>
      <c r="C44" s="10"/>
      <c r="E44" s="4"/>
      <c r="F44" s="4"/>
      <c r="G44" s="4"/>
      <c r="H44" s="4"/>
      <c r="I44" s="4"/>
      <c r="J44" s="4"/>
      <c r="K44" s="4"/>
      <c r="L44" s="4"/>
      <c r="M44" s="4"/>
    </row>
    <row r="45" spans="1:13" s="3" customFormat="1" ht="15">
      <c r="A45" s="4"/>
      <c r="B45" s="13"/>
      <c r="C45" s="10"/>
      <c r="E45" s="4"/>
      <c r="F45" s="4"/>
      <c r="G45" s="4"/>
      <c r="H45" s="4"/>
      <c r="I45" s="4"/>
      <c r="J45" s="4"/>
      <c r="K45" s="4"/>
      <c r="L45" s="4"/>
      <c r="M45" s="4"/>
    </row>
    <row r="46" spans="1:13" s="3" customFormat="1" ht="15">
      <c r="A46" s="4"/>
      <c r="B46" s="13"/>
      <c r="C46" s="10"/>
      <c r="E46" s="4"/>
      <c r="F46" s="4"/>
      <c r="G46" s="4"/>
      <c r="H46" s="4"/>
      <c r="I46" s="4"/>
      <c r="J46" s="4"/>
      <c r="K46" s="4"/>
      <c r="L46" s="4"/>
      <c r="M46" s="4"/>
    </row>
    <row r="47" spans="1:13" s="3" customFormat="1" ht="15">
      <c r="A47" s="4"/>
      <c r="B47" s="13"/>
      <c r="C47" s="10"/>
      <c r="E47" s="4"/>
      <c r="F47" s="4"/>
      <c r="G47" s="4"/>
      <c r="H47" s="4"/>
      <c r="I47" s="4"/>
      <c r="J47" s="4"/>
      <c r="K47" s="4"/>
      <c r="L47" s="4"/>
      <c r="M47" s="4"/>
    </row>
    <row r="48" spans="1:13" s="3" customFormat="1" ht="13.5">
      <c r="A48" s="4"/>
      <c r="B48" s="13"/>
      <c r="E48" s="4"/>
      <c r="F48" s="4"/>
      <c r="G48" s="4"/>
      <c r="H48" s="4"/>
      <c r="I48" s="4"/>
      <c r="J48" s="4"/>
      <c r="K48" s="4"/>
      <c r="L48" s="4"/>
      <c r="M48" s="4"/>
    </row>
    <row r="49" spans="1:13" s="3" customFormat="1" ht="13.5">
      <c r="A49" s="4"/>
      <c r="B49" s="13"/>
      <c r="E49" s="4"/>
      <c r="F49" s="4"/>
      <c r="G49" s="4"/>
      <c r="H49" s="4"/>
      <c r="I49" s="4"/>
      <c r="J49" s="4"/>
      <c r="K49" s="4"/>
      <c r="L49" s="4"/>
      <c r="M49" s="4"/>
    </row>
  </sheetData>
  <mergeCells count="19">
    <mergeCell ref="J6:K6"/>
    <mergeCell ref="J9:K9"/>
    <mergeCell ref="J10:K10"/>
    <mergeCell ref="L6:M6"/>
    <mergeCell ref="L9:M9"/>
    <mergeCell ref="L10:M10"/>
    <mergeCell ref="A1:N1"/>
    <mergeCell ref="J3:K3"/>
    <mergeCell ref="J4:K4"/>
    <mergeCell ref="J5:K5"/>
    <mergeCell ref="L3:M3"/>
    <mergeCell ref="L4:M4"/>
    <mergeCell ref="L5:M5"/>
    <mergeCell ref="L11:M11"/>
    <mergeCell ref="L12:M12"/>
    <mergeCell ref="J13:K13"/>
    <mergeCell ref="L13:M13"/>
    <mergeCell ref="J12:K12"/>
    <mergeCell ref="J11:K11"/>
  </mergeCells>
  <conditionalFormatting sqref="I4:M5">
    <cfRule type="cellIs" dxfId="361" priority="33" operator="greaterThan">
      <formula>6</formula>
    </cfRule>
    <cfRule type="cellIs" dxfId="360" priority="34" operator="lessThan">
      <formula>5</formula>
    </cfRule>
    <cfRule type="cellIs" dxfId="359" priority="35" operator="between">
      <formula>5</formula>
      <formula>6</formula>
    </cfRule>
  </conditionalFormatting>
  <conditionalFormatting sqref="I4:M13">
    <cfRule type="containsText" dxfId="358" priority="1" operator="containsText" text="x">
      <formula>NOT(ISERROR(SEARCH("x",I4)))</formula>
    </cfRule>
    <cfRule type="cellIs" dxfId="357" priority="2" operator="equal">
      <formula>"nd"</formula>
    </cfRule>
    <cfRule type="containsBlanks" dxfId="356" priority="3">
      <formula>LEN(TRIM(I4))=0</formula>
    </cfRule>
  </conditionalFormatting>
  <conditionalFormatting sqref="I6:M6">
    <cfRule type="cellIs" dxfId="355" priority="28" operator="between">
      <formula>0.1</formula>
      <formula>0.2</formula>
    </cfRule>
    <cfRule type="cellIs" dxfId="354" priority="29" operator="lessThan">
      <formula>0.1</formula>
    </cfRule>
    <cfRule type="cellIs" dxfId="353" priority="30" operator="greaterThan">
      <formula>0.2</formula>
    </cfRule>
  </conditionalFormatting>
  <conditionalFormatting sqref="I7:M8">
    <cfRule type="cellIs" dxfId="352" priority="22" operator="between">
      <formula>0.2</formula>
      <formula>0.29</formula>
    </cfRule>
    <cfRule type="cellIs" dxfId="351" priority="23" operator="lessThan">
      <formula>0.2</formula>
    </cfRule>
    <cfRule type="cellIs" dxfId="350" priority="24" operator="greaterThan">
      <formula>0.3</formula>
    </cfRule>
  </conditionalFormatting>
  <conditionalFormatting sqref="I9:M10">
    <cfRule type="cellIs" dxfId="349" priority="16" operator="between">
      <formula>0.1</formula>
      <formula>0.2</formula>
    </cfRule>
    <cfRule type="cellIs" dxfId="348" priority="17" operator="lessThan">
      <formula>0.1</formula>
    </cfRule>
    <cfRule type="cellIs" dxfId="347" priority="18" operator="greaterThan">
      <formula>0.2</formula>
    </cfRule>
  </conditionalFormatting>
  <conditionalFormatting sqref="I11:M13">
    <cfRule type="cellIs" dxfId="346" priority="4" operator="between">
      <formula>0.8</formula>
      <formula>0.7</formula>
    </cfRule>
    <cfRule type="cellIs" dxfId="345" priority="5" operator="lessThan">
      <formula>0.7</formula>
    </cfRule>
    <cfRule type="cellIs" dxfId="344" priority="6" operator="greaterThan">
      <formula>0.8</formula>
    </cfRule>
  </conditionalFormatting>
  <conditionalFormatting sqref="N4:N13">
    <cfRule type="cellIs" dxfId="343" priority="95" operator="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4"/>
  </sheetPr>
  <dimension ref="A1:Q51"/>
  <sheetViews>
    <sheetView zoomScale="80" zoomScaleNormal="80" workbookViewId="0">
      <selection activeCell="P10" sqref="P10"/>
    </sheetView>
  </sheetViews>
  <sheetFormatPr defaultColWidth="11.42578125" defaultRowHeight="15.75"/>
  <cols>
    <col min="1" max="1" width="6.42578125" style="23" customWidth="1"/>
    <col min="2" max="2" width="61" style="23" customWidth="1"/>
    <col min="3" max="11" width="13" style="23" customWidth="1"/>
    <col min="12" max="12" width="74" style="23" customWidth="1"/>
    <col min="13" max="16384" width="11.42578125" style="23"/>
  </cols>
  <sheetData>
    <row r="1" spans="1:17" s="22" customFormat="1" ht="70.5" customHeight="1">
      <c r="A1" s="366" t="s">
        <v>559</v>
      </c>
      <c r="B1" s="366"/>
      <c r="C1" s="366"/>
      <c r="D1" s="366"/>
      <c r="E1" s="366"/>
      <c r="F1" s="366"/>
      <c r="G1" s="366"/>
      <c r="H1" s="366"/>
      <c r="I1" s="366"/>
      <c r="J1" s="366"/>
      <c r="K1" s="366"/>
      <c r="L1" s="366"/>
    </row>
    <row r="2" spans="1:17">
      <c r="A2" s="46"/>
      <c r="B2" s="46"/>
      <c r="C2" s="46"/>
      <c r="D2" s="46"/>
      <c r="E2" s="46"/>
      <c r="F2" s="46"/>
      <c r="G2" s="46"/>
      <c r="H2" s="46"/>
      <c r="I2" s="46"/>
      <c r="J2" s="46"/>
      <c r="K2" s="46"/>
      <c r="L2" s="46"/>
    </row>
    <row r="3" spans="1:17" s="48" customFormat="1">
      <c r="A3" s="47" t="s">
        <v>22</v>
      </c>
      <c r="B3" s="47" t="s">
        <v>23</v>
      </c>
      <c r="C3" s="47" t="s">
        <v>520</v>
      </c>
      <c r="D3" s="47" t="s">
        <v>521</v>
      </c>
      <c r="E3" s="47" t="s">
        <v>522</v>
      </c>
      <c r="F3" s="47" t="s">
        <v>26</v>
      </c>
      <c r="G3" s="47" t="s">
        <v>27</v>
      </c>
      <c r="H3" s="47" t="s">
        <v>28</v>
      </c>
      <c r="I3" s="89" t="s">
        <v>525</v>
      </c>
      <c r="J3" s="69" t="s">
        <v>526</v>
      </c>
      <c r="K3" s="69" t="s">
        <v>527</v>
      </c>
      <c r="L3" s="68" t="s">
        <v>552</v>
      </c>
      <c r="O3" s="49"/>
      <c r="P3" s="49"/>
      <c r="Q3" s="49"/>
    </row>
    <row r="4" spans="1:17" s="8" customFormat="1" ht="75.2" customHeight="1">
      <c r="A4" s="75" t="s">
        <v>233</v>
      </c>
      <c r="B4" s="76" t="s">
        <v>234</v>
      </c>
      <c r="C4" s="75" t="s">
        <v>311</v>
      </c>
      <c r="D4" s="75" t="s">
        <v>42</v>
      </c>
      <c r="E4" s="75" t="s">
        <v>34</v>
      </c>
      <c r="F4" s="75" t="s">
        <v>235</v>
      </c>
      <c r="G4" s="75" t="s">
        <v>236</v>
      </c>
      <c r="H4" s="97" t="s">
        <v>237</v>
      </c>
      <c r="I4" s="155">
        <v>0.03</v>
      </c>
      <c r="J4" s="156">
        <v>0.03</v>
      </c>
      <c r="K4" s="156">
        <f>+[5]Hoja1!$L$2</f>
        <v>0.01</v>
      </c>
      <c r="L4" s="61" t="str">
        <f>+[5]Hoja1!N2</f>
        <v>Els canvis dels últims anys a la plataforma (dificultad per aconsseguir abast orgànic, es premia més l'abast de pagament) juntament amb l'aparició de noves XXSS més afins a la gent jove (IG, Tik Tok) i un progressiu envelliment de la comunitat de Facebook (cap a la franja 40-64) fan que sigui una XXSS amb menys activitat. Actualitxem aquesta XXSS per credibilitat de cara a les campanyes digitals a Meta, i per arribar a usuaris internacionals, però amb un objectiu de manteniment.</v>
      </c>
    </row>
    <row r="5" spans="1:17" s="8" customFormat="1" ht="75.2" customHeight="1">
      <c r="A5" s="75" t="s">
        <v>233</v>
      </c>
      <c r="B5" s="76" t="s">
        <v>560</v>
      </c>
      <c r="C5" s="75" t="s">
        <v>311</v>
      </c>
      <c r="D5" s="75" t="s">
        <v>42</v>
      </c>
      <c r="E5" s="75" t="s">
        <v>34</v>
      </c>
      <c r="F5" s="75" t="s">
        <v>561</v>
      </c>
      <c r="G5" s="75" t="s">
        <v>562</v>
      </c>
      <c r="H5" s="97" t="s">
        <v>237</v>
      </c>
      <c r="I5" s="155">
        <v>4.2999999999999997E-2</v>
      </c>
      <c r="J5" s="156">
        <v>0.01</v>
      </c>
      <c r="K5" s="156">
        <f>+[5]Hoja1!$L$3</f>
        <v>0</v>
      </c>
      <c r="L5" s="61" t="str">
        <f>+[5]Hoja1!N3</f>
        <v>És una XXSS de manteniment, no d'increment de seguidors, tant per la seva tendència com pel tipus de continguts que necessita. X requereix un volum de continguts d'actualitat diaris que no creem dintre del CETT.</v>
      </c>
    </row>
    <row r="6" spans="1:17" s="8" customFormat="1" ht="75.2" customHeight="1">
      <c r="A6" s="75" t="s">
        <v>233</v>
      </c>
      <c r="B6" s="76" t="s">
        <v>563</v>
      </c>
      <c r="C6" s="75" t="s">
        <v>311</v>
      </c>
      <c r="D6" s="75" t="s">
        <v>42</v>
      </c>
      <c r="E6" s="75" t="s">
        <v>34</v>
      </c>
      <c r="F6" s="75" t="s">
        <v>235</v>
      </c>
      <c r="G6" s="75" t="s">
        <v>236</v>
      </c>
      <c r="H6" s="97" t="s">
        <v>237</v>
      </c>
      <c r="I6" s="155">
        <v>0.189</v>
      </c>
      <c r="J6" s="156">
        <v>0.12</v>
      </c>
      <c r="K6" s="156">
        <f>+[5]Hoja1!$L$4</f>
        <v>0.19</v>
      </c>
      <c r="L6" s="61">
        <f>+[5]Hoja1!N4</f>
        <v>0</v>
      </c>
    </row>
    <row r="7" spans="1:17" s="8" customFormat="1" ht="75.2" customHeight="1">
      <c r="A7" s="75" t="s">
        <v>233</v>
      </c>
      <c r="B7" s="76" t="s">
        <v>564</v>
      </c>
      <c r="C7" s="75" t="s">
        <v>311</v>
      </c>
      <c r="D7" s="75" t="s">
        <v>42</v>
      </c>
      <c r="E7" s="75" t="s">
        <v>34</v>
      </c>
      <c r="F7" s="75" t="s">
        <v>561</v>
      </c>
      <c r="G7" s="75" t="s">
        <v>562</v>
      </c>
      <c r="H7" s="97" t="s">
        <v>237</v>
      </c>
      <c r="I7" s="155">
        <v>9.0999999999999998E-2</v>
      </c>
      <c r="J7" s="156">
        <v>0.11</v>
      </c>
      <c r="K7" s="156">
        <f>+[5]Hoja1!$L$5</f>
        <v>0.06</v>
      </c>
      <c r="L7" s="61">
        <f>+[5]Hoja1!N5</f>
        <v>0</v>
      </c>
    </row>
    <row r="8" spans="1:17" s="8" customFormat="1" ht="75.2" customHeight="1">
      <c r="A8" s="75" t="s">
        <v>233</v>
      </c>
      <c r="B8" s="76" t="s">
        <v>565</v>
      </c>
      <c r="C8" s="75" t="s">
        <v>311</v>
      </c>
      <c r="D8" s="75" t="s">
        <v>42</v>
      </c>
      <c r="E8" s="75" t="s">
        <v>34</v>
      </c>
      <c r="F8" s="75" t="s">
        <v>561</v>
      </c>
      <c r="G8" s="75" t="s">
        <v>562</v>
      </c>
      <c r="H8" s="97" t="s">
        <v>237</v>
      </c>
      <c r="I8" s="155">
        <v>0.14000000000000001</v>
      </c>
      <c r="J8" s="156">
        <v>0.15</v>
      </c>
      <c r="K8" s="156">
        <f>+[5]Hoja1!$L$6</f>
        <v>0.16</v>
      </c>
      <c r="L8" s="61">
        <f>+[5]Hoja1!N6</f>
        <v>0</v>
      </c>
    </row>
    <row r="9" spans="1:17" s="8" customFormat="1" ht="75.2" customHeight="1">
      <c r="A9" s="37" t="s">
        <v>409</v>
      </c>
      <c r="B9" s="38" t="s">
        <v>410</v>
      </c>
      <c r="C9" s="37" t="s">
        <v>311</v>
      </c>
      <c r="D9" s="37" t="s">
        <v>42</v>
      </c>
      <c r="E9" s="37" t="s">
        <v>34</v>
      </c>
      <c r="F9" s="74">
        <v>1</v>
      </c>
      <c r="G9" s="37" t="s">
        <v>411</v>
      </c>
      <c r="H9" s="71" t="s">
        <v>72</v>
      </c>
      <c r="I9" s="155">
        <v>0.8</v>
      </c>
      <c r="J9" s="156">
        <v>0.85</v>
      </c>
      <c r="K9" s="156">
        <f>+[5]Hoja1!$L$7</f>
        <v>0.9</v>
      </c>
      <c r="L9" s="61" t="str">
        <f>+[5]Hoja1!N7</f>
        <v xml:space="preserve">La informació dels programes es troba actualitzada, a excepció de petits canvis de plans d'estudis pendents d'arribar. </v>
      </c>
    </row>
    <row r="10" spans="1:17" s="8" customFormat="1" ht="75.2" customHeight="1">
      <c r="A10" s="37" t="s">
        <v>413</v>
      </c>
      <c r="B10" s="38" t="s">
        <v>414</v>
      </c>
      <c r="C10" s="37" t="s">
        <v>311</v>
      </c>
      <c r="D10" s="37" t="s">
        <v>42</v>
      </c>
      <c r="E10" s="37" t="s">
        <v>34</v>
      </c>
      <c r="F10" s="37" t="s">
        <v>85</v>
      </c>
      <c r="G10" s="37" t="s">
        <v>86</v>
      </c>
      <c r="H10" s="71" t="s">
        <v>87</v>
      </c>
      <c r="I10" s="155">
        <v>0.62029999999999996</v>
      </c>
      <c r="J10" s="156">
        <v>0.70179999999999998</v>
      </c>
      <c r="K10" s="156" t="str">
        <f>+[5]Hoja1!$L$8</f>
        <v>x</v>
      </c>
      <c r="L10" s="61">
        <f>+[5]Hoja1!N8</f>
        <v>0</v>
      </c>
    </row>
    <row r="11" spans="1:17" s="8" customFormat="1" ht="13.5"/>
    <row r="12" spans="1:17" s="8" customFormat="1" ht="13.5"/>
    <row r="13" spans="1:17" s="8" customFormat="1" ht="13.5"/>
    <row r="14" spans="1:17" s="8" customFormat="1" ht="13.5">
      <c r="A14" s="14"/>
      <c r="B14" s="14"/>
      <c r="C14" s="14"/>
      <c r="D14" s="14"/>
      <c r="E14" s="14"/>
      <c r="F14" s="14"/>
      <c r="G14" s="14"/>
      <c r="H14" s="14"/>
      <c r="I14" s="14"/>
      <c r="J14" s="14"/>
      <c r="K14" s="14"/>
      <c r="L14" s="14"/>
    </row>
    <row r="15" spans="1:17" s="8" customFormat="1" ht="13.5">
      <c r="A15" s="14"/>
      <c r="B15" s="14"/>
      <c r="E15" s="14"/>
      <c r="F15" s="14"/>
      <c r="G15" s="16"/>
      <c r="H15" s="14"/>
      <c r="I15" s="16"/>
      <c r="J15" s="16"/>
      <c r="K15" s="16"/>
    </row>
    <row r="16" spans="1:17" s="8" customFormat="1" ht="13.5">
      <c r="A16" s="14"/>
      <c r="B16" s="14"/>
      <c r="E16" s="14"/>
      <c r="F16" s="14"/>
      <c r="G16" s="16"/>
      <c r="H16" s="14"/>
      <c r="I16" s="17"/>
      <c r="J16" s="17"/>
      <c r="K16" s="17"/>
    </row>
    <row r="17" spans="1:11" s="8" customFormat="1" ht="13.5">
      <c r="A17" s="14"/>
      <c r="B17" s="14"/>
      <c r="E17" s="14"/>
      <c r="F17" s="14"/>
      <c r="G17" s="16"/>
      <c r="H17" s="14"/>
      <c r="I17" s="17"/>
      <c r="J17" s="17"/>
      <c r="K17" s="17"/>
    </row>
    <row r="18" spans="1:11" s="8" customFormat="1" ht="13.5">
      <c r="A18" s="14"/>
      <c r="B18" s="14"/>
      <c r="E18" s="14"/>
      <c r="F18" s="14"/>
      <c r="G18" s="16"/>
      <c r="H18" s="14"/>
      <c r="I18" s="17"/>
      <c r="J18" s="17"/>
      <c r="K18" s="17"/>
    </row>
    <row r="19" spans="1:11" s="8" customFormat="1" ht="13.5">
      <c r="A19" s="14"/>
      <c r="B19" s="14"/>
      <c r="E19" s="14"/>
      <c r="F19" s="14"/>
      <c r="G19" s="16"/>
      <c r="H19" s="14"/>
      <c r="I19" s="17"/>
      <c r="J19" s="17"/>
      <c r="K19" s="17"/>
    </row>
    <row r="20" spans="1:11" s="8" customFormat="1" ht="13.5">
      <c r="A20" s="14"/>
      <c r="B20" s="14"/>
      <c r="E20" s="14"/>
      <c r="F20" s="14"/>
      <c r="G20" s="16"/>
      <c r="H20" s="14"/>
      <c r="I20" s="17"/>
      <c r="J20" s="17"/>
      <c r="K20" s="17"/>
    </row>
    <row r="21" spans="1:11" s="8" customFormat="1" ht="13.5">
      <c r="A21" s="14"/>
      <c r="B21" s="14"/>
      <c r="E21" s="14"/>
      <c r="F21" s="14"/>
      <c r="G21" s="16"/>
      <c r="H21" s="14"/>
      <c r="I21" s="17"/>
      <c r="J21" s="17"/>
      <c r="K21" s="17"/>
    </row>
    <row r="22" spans="1:11" s="8" customFormat="1" ht="13.5">
      <c r="A22" s="14"/>
      <c r="B22" s="14"/>
      <c r="D22" s="50"/>
      <c r="E22" s="14"/>
      <c r="F22" s="14"/>
      <c r="G22" s="16"/>
      <c r="H22" s="14"/>
      <c r="I22" s="17"/>
      <c r="J22" s="17"/>
      <c r="K22" s="17"/>
    </row>
    <row r="23" spans="1:11" s="8" customFormat="1" ht="13.5">
      <c r="A23" s="14"/>
      <c r="B23" s="14"/>
      <c r="D23" s="50"/>
      <c r="E23" s="14"/>
      <c r="F23" s="14"/>
      <c r="G23" s="16"/>
      <c r="H23" s="14"/>
      <c r="I23" s="17"/>
      <c r="J23" s="17"/>
      <c r="K23" s="17"/>
    </row>
    <row r="24" spans="1:11" s="8" customFormat="1" ht="13.5">
      <c r="A24" s="14"/>
      <c r="B24" s="14"/>
      <c r="D24" s="50"/>
      <c r="E24" s="14"/>
      <c r="F24" s="14"/>
      <c r="G24" s="16"/>
      <c r="H24" s="14"/>
      <c r="I24" s="17"/>
      <c r="J24" s="17"/>
      <c r="K24" s="17"/>
    </row>
    <row r="25" spans="1:11" s="8" customFormat="1" ht="15">
      <c r="A25" s="14"/>
      <c r="B25" s="14"/>
      <c r="C25" s="51"/>
      <c r="E25" s="14"/>
      <c r="F25" s="14"/>
      <c r="G25" s="14"/>
      <c r="H25" s="14"/>
      <c r="I25" s="14"/>
      <c r="J25" s="14"/>
      <c r="K25" s="14"/>
    </row>
    <row r="26" spans="1:11" s="8" customFormat="1" ht="15">
      <c r="A26" s="14"/>
      <c r="B26" s="14"/>
      <c r="C26" s="51"/>
      <c r="E26" s="14"/>
      <c r="F26" s="14"/>
      <c r="G26" s="14"/>
      <c r="H26" s="14"/>
      <c r="I26" s="14"/>
      <c r="J26" s="14"/>
      <c r="K26" s="14"/>
    </row>
    <row r="27" spans="1:11" s="8" customFormat="1" ht="15">
      <c r="A27" s="14"/>
      <c r="B27" s="14"/>
      <c r="C27" s="51"/>
      <c r="E27" s="14"/>
      <c r="F27" s="14"/>
      <c r="G27" s="14"/>
      <c r="H27" s="14"/>
      <c r="I27" s="14"/>
      <c r="J27" s="14"/>
      <c r="K27" s="14"/>
    </row>
    <row r="28" spans="1:11" s="8" customFormat="1" ht="15">
      <c r="A28" s="14"/>
      <c r="B28" s="14"/>
      <c r="C28" s="51"/>
      <c r="E28" s="14"/>
      <c r="F28" s="14"/>
      <c r="G28" s="14"/>
      <c r="H28" s="14"/>
      <c r="I28" s="14"/>
      <c r="J28" s="14"/>
      <c r="K28" s="14"/>
    </row>
    <row r="29" spans="1:11" s="8" customFormat="1" ht="15">
      <c r="A29" s="14"/>
      <c r="B29" s="14"/>
      <c r="C29" s="51"/>
      <c r="E29" s="14"/>
      <c r="F29" s="14"/>
      <c r="G29" s="14"/>
      <c r="H29" s="14"/>
      <c r="I29" s="14"/>
      <c r="J29" s="14"/>
      <c r="K29" s="14"/>
    </row>
    <row r="30" spans="1:11" s="8" customFormat="1" ht="15">
      <c r="A30" s="14"/>
      <c r="B30" s="14"/>
      <c r="C30" s="51"/>
      <c r="E30" s="14"/>
      <c r="F30" s="14"/>
      <c r="G30" s="14"/>
      <c r="H30" s="14"/>
      <c r="I30" s="14"/>
      <c r="J30" s="14"/>
      <c r="K30" s="14"/>
    </row>
    <row r="31" spans="1:11" s="8" customFormat="1" ht="15">
      <c r="A31" s="14"/>
      <c r="B31" s="14"/>
      <c r="C31" s="51"/>
      <c r="E31" s="14"/>
      <c r="F31" s="14"/>
      <c r="G31" s="14"/>
      <c r="H31" s="14"/>
      <c r="I31" s="14"/>
      <c r="J31" s="14"/>
      <c r="K31" s="14"/>
    </row>
    <row r="32" spans="1:11" s="8" customFormat="1" ht="15">
      <c r="A32" s="14"/>
      <c r="B32" s="14"/>
      <c r="C32" s="51"/>
      <c r="E32" s="14"/>
      <c r="F32" s="14"/>
      <c r="G32" s="14"/>
      <c r="H32" s="14"/>
      <c r="I32" s="14"/>
      <c r="J32" s="14"/>
      <c r="K32" s="14"/>
    </row>
    <row r="33" spans="1:11" s="8" customFormat="1" ht="15">
      <c r="A33" s="14"/>
      <c r="B33" s="14"/>
      <c r="C33" s="51"/>
      <c r="E33" s="14"/>
      <c r="F33" s="14"/>
      <c r="G33" s="14"/>
      <c r="H33" s="14"/>
      <c r="I33" s="14"/>
      <c r="J33" s="14"/>
      <c r="K33" s="14"/>
    </row>
    <row r="34" spans="1:11" s="8" customFormat="1" ht="15">
      <c r="A34" s="14"/>
      <c r="B34" s="14"/>
      <c r="C34" s="51"/>
      <c r="E34" s="14"/>
      <c r="F34" s="14"/>
      <c r="G34" s="14"/>
      <c r="H34" s="14"/>
      <c r="I34" s="14"/>
      <c r="J34" s="14"/>
      <c r="K34" s="14"/>
    </row>
    <row r="35" spans="1:11" s="8" customFormat="1" ht="15">
      <c r="A35" s="14"/>
      <c r="B35" s="14"/>
      <c r="C35" s="51"/>
      <c r="E35" s="14"/>
      <c r="F35" s="14"/>
      <c r="G35" s="14"/>
      <c r="H35" s="14"/>
      <c r="I35" s="14"/>
      <c r="J35" s="14"/>
      <c r="K35" s="14"/>
    </row>
    <row r="36" spans="1:11" s="8" customFormat="1" ht="15">
      <c r="A36" s="14"/>
      <c r="B36" s="14"/>
      <c r="C36" s="51"/>
      <c r="E36" s="14"/>
      <c r="F36" s="14"/>
      <c r="G36" s="14"/>
      <c r="H36" s="14"/>
      <c r="I36" s="14"/>
      <c r="J36" s="14"/>
      <c r="K36" s="14"/>
    </row>
    <row r="37" spans="1:11" s="8" customFormat="1" ht="15">
      <c r="A37" s="14"/>
      <c r="B37" s="14"/>
      <c r="C37" s="51"/>
      <c r="E37" s="14"/>
      <c r="F37" s="14"/>
      <c r="G37" s="14"/>
      <c r="H37" s="14"/>
      <c r="I37" s="14"/>
      <c r="J37" s="14"/>
      <c r="K37" s="14"/>
    </row>
    <row r="38" spans="1:11" s="8" customFormat="1" ht="15">
      <c r="A38" s="14"/>
      <c r="B38" s="14"/>
      <c r="C38" s="51"/>
      <c r="E38" s="14"/>
      <c r="F38" s="14"/>
      <c r="G38" s="14"/>
      <c r="H38" s="14"/>
      <c r="I38" s="14"/>
      <c r="J38" s="14"/>
      <c r="K38" s="14"/>
    </row>
    <row r="39" spans="1:11" s="8" customFormat="1" ht="15">
      <c r="A39" s="14"/>
      <c r="B39" s="14"/>
      <c r="C39" s="51"/>
      <c r="E39" s="14"/>
      <c r="F39" s="14"/>
      <c r="G39" s="14"/>
      <c r="H39" s="14"/>
      <c r="I39" s="14"/>
      <c r="J39" s="14"/>
      <c r="K39" s="14"/>
    </row>
    <row r="40" spans="1:11" s="8" customFormat="1" ht="15">
      <c r="A40" s="14"/>
      <c r="B40" s="14"/>
      <c r="C40" s="51"/>
      <c r="E40" s="14"/>
      <c r="F40" s="14"/>
      <c r="G40" s="14"/>
      <c r="H40" s="14"/>
      <c r="I40" s="14"/>
      <c r="J40" s="14"/>
      <c r="K40" s="14"/>
    </row>
    <row r="41" spans="1:11" s="8" customFormat="1" ht="15">
      <c r="A41" s="14"/>
      <c r="B41" s="14"/>
      <c r="C41" s="51"/>
      <c r="E41" s="14"/>
      <c r="F41" s="14"/>
      <c r="G41" s="14"/>
      <c r="H41" s="14"/>
      <c r="I41" s="14"/>
      <c r="J41" s="14"/>
      <c r="K41" s="14"/>
    </row>
    <row r="42" spans="1:11" s="8" customFormat="1" ht="15">
      <c r="A42" s="14"/>
      <c r="B42" s="14"/>
      <c r="C42" s="51"/>
      <c r="E42" s="14"/>
      <c r="F42" s="14"/>
      <c r="G42" s="14"/>
      <c r="H42" s="14"/>
      <c r="I42" s="14"/>
      <c r="J42" s="14"/>
      <c r="K42" s="14"/>
    </row>
    <row r="43" spans="1:11" s="8" customFormat="1" ht="15">
      <c r="A43" s="14"/>
      <c r="B43" s="14"/>
      <c r="C43" s="51"/>
      <c r="E43" s="14"/>
      <c r="F43" s="14"/>
      <c r="G43" s="14"/>
      <c r="H43" s="14"/>
      <c r="I43" s="14"/>
      <c r="J43" s="14"/>
      <c r="K43" s="14"/>
    </row>
    <row r="44" spans="1:11" s="8" customFormat="1" ht="15">
      <c r="A44" s="14"/>
      <c r="B44" s="14"/>
      <c r="C44" s="51"/>
      <c r="E44" s="14"/>
      <c r="F44" s="14"/>
      <c r="G44" s="14"/>
      <c r="H44" s="14"/>
      <c r="I44" s="14"/>
      <c r="J44" s="14"/>
      <c r="K44" s="14"/>
    </row>
    <row r="45" spans="1:11" s="8" customFormat="1" ht="15">
      <c r="A45" s="14"/>
      <c r="B45" s="14"/>
      <c r="C45" s="51"/>
      <c r="E45" s="14"/>
      <c r="F45" s="14"/>
      <c r="G45" s="14"/>
      <c r="H45" s="14"/>
      <c r="I45" s="14"/>
      <c r="J45" s="14"/>
      <c r="K45" s="14"/>
    </row>
    <row r="46" spans="1:11" s="8" customFormat="1" ht="15">
      <c r="A46" s="14"/>
      <c r="B46" s="14"/>
      <c r="C46" s="51"/>
      <c r="E46" s="14"/>
      <c r="F46" s="14"/>
      <c r="G46" s="14"/>
      <c r="H46" s="14"/>
      <c r="I46" s="14"/>
      <c r="J46" s="14"/>
      <c r="K46" s="14"/>
    </row>
    <row r="47" spans="1:11" s="8" customFormat="1" ht="15">
      <c r="A47" s="14"/>
      <c r="B47" s="14"/>
      <c r="C47" s="51"/>
      <c r="E47" s="14"/>
      <c r="F47" s="14"/>
      <c r="G47" s="14"/>
      <c r="H47" s="14"/>
      <c r="I47" s="14"/>
      <c r="J47" s="14"/>
      <c r="K47" s="14"/>
    </row>
    <row r="48" spans="1:11" s="8" customFormat="1" ht="15">
      <c r="A48" s="14"/>
      <c r="B48" s="14"/>
      <c r="C48" s="51"/>
      <c r="E48" s="14"/>
      <c r="F48" s="14"/>
      <c r="G48" s="14"/>
      <c r="H48" s="14"/>
      <c r="I48" s="14"/>
      <c r="J48" s="14"/>
      <c r="K48" s="14"/>
    </row>
    <row r="49" spans="1:11" s="8" customFormat="1" ht="15">
      <c r="A49" s="14"/>
      <c r="B49" s="14"/>
      <c r="C49" s="51"/>
      <c r="E49" s="14"/>
      <c r="F49" s="14"/>
      <c r="G49" s="14"/>
      <c r="H49" s="14"/>
      <c r="I49" s="14"/>
      <c r="J49" s="14"/>
      <c r="K49" s="14"/>
    </row>
    <row r="50" spans="1:11" s="8" customFormat="1" ht="13.5">
      <c r="A50" s="14"/>
      <c r="B50" s="14"/>
      <c r="E50" s="14"/>
      <c r="F50" s="14"/>
      <c r="G50" s="14"/>
      <c r="H50" s="14"/>
      <c r="I50" s="14"/>
      <c r="J50" s="14"/>
      <c r="K50" s="14"/>
    </row>
    <row r="51" spans="1:11" s="8" customFormat="1" ht="13.5">
      <c r="A51" s="14"/>
      <c r="B51" s="14"/>
      <c r="E51" s="14"/>
      <c r="F51" s="14"/>
      <c r="G51" s="14"/>
      <c r="H51" s="14"/>
      <c r="I51" s="14"/>
      <c r="J51" s="14"/>
      <c r="K51" s="14"/>
    </row>
  </sheetData>
  <mergeCells count="1">
    <mergeCell ref="A1:L1"/>
  </mergeCells>
  <conditionalFormatting sqref="I4:K4">
    <cfRule type="cellIs" dxfId="342" priority="24" operator="between">
      <formula>0.01</formula>
      <formula>0.05</formula>
    </cfRule>
    <cfRule type="cellIs" dxfId="341" priority="26" operator="greaterThan">
      <formula>0.05</formula>
    </cfRule>
  </conditionalFormatting>
  <conditionalFormatting sqref="I4:K8">
    <cfRule type="cellIs" dxfId="340" priority="11" operator="lessThan">
      <formula>0.01</formula>
    </cfRule>
  </conditionalFormatting>
  <conditionalFormatting sqref="I4:K10">
    <cfRule type="containsText" dxfId="339" priority="1" operator="containsText" text="x">
      <formula>NOT(ISERROR(SEARCH("x",I4)))</formula>
    </cfRule>
    <cfRule type="containsBlanks" dxfId="338" priority="2">
      <formula>LEN(TRIM(I4))=0</formula>
    </cfRule>
    <cfRule type="cellIs" dxfId="337" priority="3" operator="equal">
      <formula>"nd"</formula>
    </cfRule>
  </conditionalFormatting>
  <conditionalFormatting sqref="I5:K5">
    <cfRule type="cellIs" dxfId="336" priority="19" operator="between">
      <formula>0.01</formula>
      <formula>0.03</formula>
    </cfRule>
    <cfRule type="cellIs" dxfId="335" priority="21" operator="greaterThan">
      <formula>0.03</formula>
    </cfRule>
  </conditionalFormatting>
  <conditionalFormatting sqref="I6:K6">
    <cfRule type="cellIs" dxfId="334" priority="16" operator="between">
      <formula>0.01</formula>
      <formula>0.05</formula>
    </cfRule>
    <cfRule type="cellIs" dxfId="333" priority="18" operator="greaterThan">
      <formula>0.05</formula>
    </cfRule>
  </conditionalFormatting>
  <conditionalFormatting sqref="I7:K8">
    <cfRule type="cellIs" dxfId="332" priority="10" operator="between">
      <formula>0.01</formula>
      <formula>0.03</formula>
    </cfRule>
    <cfRule type="cellIs" dxfId="331" priority="12" operator="greaterThan">
      <formula>0.03</formula>
    </cfRule>
  </conditionalFormatting>
  <conditionalFormatting sqref="I9:K9">
    <cfRule type="cellIs" dxfId="330" priority="7" operator="between">
      <formula>0.9</formula>
      <formula>0.8</formula>
    </cfRule>
    <cfRule type="cellIs" dxfId="329" priority="8" operator="lessThan">
      <formula>0.8</formula>
    </cfRule>
    <cfRule type="cellIs" dxfId="328" priority="9" operator="greaterThan">
      <formula>1</formula>
    </cfRule>
  </conditionalFormatting>
  <conditionalFormatting sqref="I10:K10">
    <cfRule type="cellIs" dxfId="327" priority="4" operator="between">
      <formula>0.4</formula>
      <formula>0.8</formula>
    </cfRule>
    <cfRule type="cellIs" dxfId="326" priority="5" operator="lessThan">
      <formula>0.4</formula>
    </cfRule>
    <cfRule type="cellIs" dxfId="325" priority="6" operator="greaterThan">
      <formula>0.8</formula>
    </cfRule>
  </conditionalFormatting>
  <conditionalFormatting sqref="L4:L10">
    <cfRule type="cellIs" dxfId="324" priority="119" operator="equal">
      <formula>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processos!$A$2:$A$18</xm:f>
          </x14:formula1>
          <xm:sqref>A11:A51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44729-50D2-4235-8159-7982B23CD35F}">
  <sheetPr codeName="Hoja8">
    <tabColor theme="4"/>
  </sheetPr>
  <dimension ref="A1:S8"/>
  <sheetViews>
    <sheetView zoomScale="90" zoomScaleNormal="90" workbookViewId="0">
      <selection activeCell="L12" sqref="L12"/>
    </sheetView>
  </sheetViews>
  <sheetFormatPr defaultColWidth="11.42578125" defaultRowHeight="15"/>
  <cols>
    <col min="2" max="2" width="50" customWidth="1"/>
    <col min="5" max="5" width="13.5703125" customWidth="1"/>
    <col min="14" max="14" width="41.140625" customWidth="1"/>
  </cols>
  <sheetData>
    <row r="1" spans="1:19" s="5" customFormat="1" ht="55.15" customHeight="1">
      <c r="A1" s="352" t="s">
        <v>566</v>
      </c>
      <c r="B1" s="352"/>
      <c r="C1" s="352"/>
      <c r="D1" s="352"/>
      <c r="E1" s="352"/>
      <c r="F1" s="352"/>
      <c r="G1" s="352"/>
      <c r="H1" s="352"/>
      <c r="I1" s="352"/>
      <c r="J1" s="352"/>
      <c r="K1" s="352"/>
      <c r="L1" s="352"/>
      <c r="M1" s="352"/>
      <c r="N1" s="352"/>
    </row>
    <row r="2" spans="1:19" s="24" customFormat="1" ht="13.15" customHeight="1">
      <c r="A2" s="56"/>
      <c r="B2" s="55"/>
      <c r="C2" s="56"/>
      <c r="D2" s="56"/>
      <c r="E2" s="56"/>
      <c r="F2" s="56"/>
      <c r="G2" s="56"/>
      <c r="H2" s="56"/>
      <c r="I2" s="56"/>
      <c r="J2" s="56"/>
      <c r="K2" s="56"/>
      <c r="L2" s="56"/>
      <c r="M2" s="56"/>
      <c r="N2" s="54"/>
    </row>
    <row r="3" spans="1:19" s="24" customFormat="1" ht="36" customHeight="1">
      <c r="A3" s="56"/>
      <c r="B3" s="55"/>
      <c r="C3" s="56"/>
      <c r="D3" s="56"/>
      <c r="E3" s="56"/>
      <c r="F3" s="56"/>
      <c r="G3" s="56"/>
      <c r="H3" s="56"/>
      <c r="I3" s="56"/>
      <c r="J3" s="56"/>
      <c r="K3" s="56"/>
      <c r="L3" s="56"/>
      <c r="M3" s="56"/>
      <c r="N3" s="54"/>
    </row>
    <row r="4" spans="1:19" s="48" customFormat="1" ht="15.75">
      <c r="A4" s="47" t="s">
        <v>22</v>
      </c>
      <c r="B4" s="47" t="s">
        <v>23</v>
      </c>
      <c r="C4" s="47" t="s">
        <v>520</v>
      </c>
      <c r="D4" s="47" t="s">
        <v>521</v>
      </c>
      <c r="E4" s="47" t="s">
        <v>522</v>
      </c>
      <c r="F4" s="47" t="s">
        <v>26</v>
      </c>
      <c r="G4" s="47" t="s">
        <v>27</v>
      </c>
      <c r="H4" s="47" t="s">
        <v>28</v>
      </c>
      <c r="I4" s="47" t="s">
        <v>525</v>
      </c>
      <c r="J4" s="367" t="s">
        <v>526</v>
      </c>
      <c r="K4" s="368"/>
      <c r="L4" s="367" t="s">
        <v>527</v>
      </c>
      <c r="M4" s="368"/>
      <c r="N4" s="47" t="s">
        <v>552</v>
      </c>
      <c r="Q4" s="49"/>
      <c r="R4" s="49"/>
      <c r="S4" s="49"/>
    </row>
    <row r="5" spans="1:19" s="8" customFormat="1" ht="56.25" customHeight="1">
      <c r="A5" s="37" t="s">
        <v>452</v>
      </c>
      <c r="B5" s="37" t="s">
        <v>453</v>
      </c>
      <c r="C5" s="37" t="s">
        <v>454</v>
      </c>
      <c r="D5" s="37" t="s">
        <v>42</v>
      </c>
      <c r="E5" s="37" t="s">
        <v>34</v>
      </c>
      <c r="F5" s="52" t="s">
        <v>356</v>
      </c>
      <c r="G5" s="37" t="s">
        <v>357</v>
      </c>
      <c r="H5" s="37" t="s">
        <v>136</v>
      </c>
      <c r="I5" s="155" t="s">
        <v>530</v>
      </c>
      <c r="J5" s="369">
        <f>+[6]Hoja1!$J$5</f>
        <v>1</v>
      </c>
      <c r="K5" s="370"/>
      <c r="L5" s="369">
        <f>+[6]Hoja1!$L$5</f>
        <v>0.96</v>
      </c>
      <c r="M5" s="370"/>
      <c r="N5" s="38">
        <f>+[6]Hoja1!N5</f>
        <v>0</v>
      </c>
    </row>
    <row r="6" spans="1:19" s="8" customFormat="1" ht="56.25" customHeight="1">
      <c r="A6" s="37" t="s">
        <v>478</v>
      </c>
      <c r="B6" s="37" t="s">
        <v>479</v>
      </c>
      <c r="C6" s="37" t="s">
        <v>454</v>
      </c>
      <c r="D6" s="37" t="s">
        <v>42</v>
      </c>
      <c r="E6" s="37" t="s">
        <v>69</v>
      </c>
      <c r="F6" s="52" t="s">
        <v>63</v>
      </c>
      <c r="G6" s="37" t="s">
        <v>480</v>
      </c>
      <c r="H6" s="37" t="s">
        <v>214</v>
      </c>
      <c r="I6" s="155" t="s">
        <v>530</v>
      </c>
      <c r="J6" s="62" t="s">
        <v>530</v>
      </c>
      <c r="K6" s="62">
        <f>+[7]Hoja1!$K$6</f>
        <v>1</v>
      </c>
      <c r="L6" s="62">
        <f>+[6]Hoja1!$L$6</f>
        <v>1</v>
      </c>
      <c r="M6" s="62">
        <f>+[6]Hoja1!$M$6</f>
        <v>0.9</v>
      </c>
      <c r="N6" s="38">
        <f>+[6]Hoja1!N6</f>
        <v>0</v>
      </c>
    </row>
    <row r="7" spans="1:19" s="8" customFormat="1" ht="56.25" customHeight="1">
      <c r="A7" s="37" t="s">
        <v>376</v>
      </c>
      <c r="B7" s="37" t="s">
        <v>377</v>
      </c>
      <c r="C7" s="37" t="s">
        <v>378</v>
      </c>
      <c r="D7" s="37" t="s">
        <v>42</v>
      </c>
      <c r="E7" s="37" t="s">
        <v>69</v>
      </c>
      <c r="F7" s="52" t="s">
        <v>70</v>
      </c>
      <c r="G7" s="37" t="s">
        <v>71</v>
      </c>
      <c r="H7" s="37" t="s">
        <v>72</v>
      </c>
      <c r="I7" s="155">
        <v>1</v>
      </c>
      <c r="J7" s="172">
        <v>1</v>
      </c>
      <c r="K7" s="172">
        <f>+[6]Hoja1!$K$7</f>
        <v>1</v>
      </c>
      <c r="L7" s="172">
        <f>+[6]Hoja1!$L$7</f>
        <v>1</v>
      </c>
      <c r="M7" s="172">
        <f>+[6]Hoja1!$M$7</f>
        <v>1</v>
      </c>
      <c r="N7" s="38">
        <f>+[6]Hoja1!N7</f>
        <v>0</v>
      </c>
    </row>
    <row r="8" spans="1:19" ht="48.75" customHeight="1">
      <c r="A8" s="37" t="s">
        <v>509</v>
      </c>
      <c r="B8" s="37" t="s">
        <v>510</v>
      </c>
      <c r="C8" s="37" t="s">
        <v>378</v>
      </c>
      <c r="D8" s="37" t="s">
        <v>42</v>
      </c>
      <c r="E8" s="37" t="s">
        <v>34</v>
      </c>
      <c r="F8" s="52" t="s">
        <v>212</v>
      </c>
      <c r="G8" s="37" t="s">
        <v>316</v>
      </c>
      <c r="H8" s="37" t="s">
        <v>263</v>
      </c>
      <c r="I8" s="155" t="str">
        <f>+[6]Hoja1!$I$8</f>
        <v>nd</v>
      </c>
      <c r="J8" s="172">
        <f>+[6]Hoja1!$J$8</f>
        <v>1</v>
      </c>
      <c r="K8" s="172">
        <f>+[6]Hoja1!$K$8</f>
        <v>1</v>
      </c>
      <c r="L8" s="172">
        <f>+[6]Hoja1!$L$8</f>
        <v>0.8</v>
      </c>
      <c r="M8" s="172">
        <f>+[6]Hoja1!$M$8</f>
        <v>1</v>
      </c>
      <c r="N8" s="38" t="str">
        <f>+[6]Hoja1!$N$8</f>
        <v>T1: El projecte d'intel·ligència artificial es va dur a terme amb la col·laboració d'un expert extern en la matèria, tot i que el CETT hi va tenir una petita representació.</v>
      </c>
    </row>
  </sheetData>
  <mergeCells count="5">
    <mergeCell ref="A1:N1"/>
    <mergeCell ref="J4:K4"/>
    <mergeCell ref="J5:K5"/>
    <mergeCell ref="L4:M4"/>
    <mergeCell ref="L5:M5"/>
  </mergeCells>
  <conditionalFormatting sqref="I5:M5">
    <cfRule type="cellIs" dxfId="323" priority="22" operator="between">
      <formula>0.5</formula>
      <formula>0.7</formula>
    </cfRule>
    <cfRule type="cellIs" dxfId="322" priority="23" operator="lessThan">
      <formula>0.5</formula>
    </cfRule>
    <cfRule type="cellIs" dxfId="321" priority="24" operator="greaterThan">
      <formula>0.7</formula>
    </cfRule>
  </conditionalFormatting>
  <conditionalFormatting sqref="I5:M8">
    <cfRule type="containsText" dxfId="320" priority="1" operator="containsText" text="x">
      <formula>NOT(ISERROR(SEARCH("x",I5)))</formula>
    </cfRule>
    <cfRule type="cellIs" dxfId="319" priority="2" operator="equal">
      <formula>"nd"</formula>
    </cfRule>
    <cfRule type="containsBlanks" dxfId="318" priority="3">
      <formula>LEN(TRIM(I5))=0</formula>
    </cfRule>
  </conditionalFormatting>
  <conditionalFormatting sqref="I6:M6">
    <cfRule type="cellIs" dxfId="317" priority="17" operator="between">
      <formula>0.6</formula>
      <formula>0.7</formula>
    </cfRule>
    <cfRule type="cellIs" dxfId="316" priority="18" operator="lessThan">
      <formula>0.6</formula>
    </cfRule>
    <cfRule type="cellIs" dxfId="315" priority="19" operator="greaterThan">
      <formula>0.8</formula>
    </cfRule>
  </conditionalFormatting>
  <conditionalFormatting sqref="I7:M8">
    <cfRule type="cellIs" dxfId="314" priority="4" operator="between">
      <formula>0.8</formula>
      <formula>0.9</formula>
    </cfRule>
    <cfRule type="cellIs" dxfId="313" priority="5" operator="lessThan">
      <formula>0.8</formula>
    </cfRule>
    <cfRule type="cellIs" dxfId="312" priority="6" operator="greaterThan">
      <formula>0.9</formula>
    </cfRule>
  </conditionalFormatting>
  <conditionalFormatting sqref="N5:N8">
    <cfRule type="cellIs" dxfId="311" priority="25" operator="equal">
      <formula>0</formula>
    </cfRule>
  </conditionalFormatting>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tabColor rgb="FF16A8D6"/>
  </sheetPr>
  <dimension ref="A1:Q52"/>
  <sheetViews>
    <sheetView zoomScale="85" zoomScaleNormal="85" workbookViewId="0">
      <selection activeCell="K10" sqref="K10"/>
    </sheetView>
  </sheetViews>
  <sheetFormatPr defaultColWidth="11.42578125" defaultRowHeight="15.75"/>
  <cols>
    <col min="1" max="1" width="7.85546875" style="1" customWidth="1"/>
    <col min="2" max="2" width="63" style="1" customWidth="1"/>
    <col min="3" max="11" width="14.140625" style="1" customWidth="1"/>
    <col min="12" max="12" width="45.7109375" style="1" customWidth="1"/>
    <col min="13" max="16384" width="11.42578125" style="1"/>
  </cols>
  <sheetData>
    <row r="1" spans="1:17" s="5" customFormat="1" ht="70.5" customHeight="1">
      <c r="A1" s="352" t="s">
        <v>567</v>
      </c>
      <c r="B1" s="352"/>
      <c r="C1" s="352"/>
      <c r="D1" s="352"/>
      <c r="E1" s="352"/>
      <c r="F1" s="352"/>
      <c r="G1" s="352"/>
      <c r="H1" s="352"/>
      <c r="I1" s="352"/>
      <c r="J1" s="352"/>
      <c r="K1" s="352"/>
      <c r="L1" s="352"/>
    </row>
    <row r="2" spans="1:17">
      <c r="A2" s="29"/>
      <c r="B2" s="29"/>
      <c r="C2" s="29"/>
      <c r="D2" s="29"/>
      <c r="E2" s="29"/>
      <c r="F2" s="29"/>
      <c r="G2" s="29"/>
      <c r="H2" s="29"/>
      <c r="I2" s="29"/>
      <c r="J2" s="29"/>
      <c r="K2" s="29"/>
      <c r="L2" s="29"/>
    </row>
    <row r="3" spans="1:17" s="48" customFormat="1">
      <c r="A3" s="47" t="s">
        <v>22</v>
      </c>
      <c r="B3" s="47" t="s">
        <v>23</v>
      </c>
      <c r="C3" s="47" t="s">
        <v>520</v>
      </c>
      <c r="D3" s="47" t="s">
        <v>521</v>
      </c>
      <c r="E3" s="47" t="s">
        <v>522</v>
      </c>
      <c r="F3" s="47" t="s">
        <v>26</v>
      </c>
      <c r="G3" s="47" t="s">
        <v>27</v>
      </c>
      <c r="H3" s="47" t="s">
        <v>28</v>
      </c>
      <c r="I3" s="63" t="s">
        <v>525</v>
      </c>
      <c r="J3" s="63" t="s">
        <v>526</v>
      </c>
      <c r="K3" s="63" t="s">
        <v>527</v>
      </c>
      <c r="L3" s="47" t="s">
        <v>552</v>
      </c>
      <c r="O3" s="49"/>
      <c r="P3" s="49"/>
      <c r="Q3" s="49"/>
    </row>
    <row r="4" spans="1:17" s="48" customFormat="1" ht="87" customHeight="1">
      <c r="A4" s="37" t="s">
        <v>146</v>
      </c>
      <c r="B4" s="38" t="s">
        <v>147</v>
      </c>
      <c r="C4" s="37" t="s">
        <v>311</v>
      </c>
      <c r="D4" s="37" t="s">
        <v>42</v>
      </c>
      <c r="E4" s="37" t="s">
        <v>34</v>
      </c>
      <c r="F4" s="52">
        <v>1</v>
      </c>
      <c r="G4" s="37" t="s">
        <v>148</v>
      </c>
      <c r="H4" s="37" t="s">
        <v>149</v>
      </c>
      <c r="I4" s="155">
        <v>0.38</v>
      </c>
      <c r="J4" s="64">
        <v>1</v>
      </c>
      <c r="K4" s="64">
        <f>+[8]Hoja1!$K$4</f>
        <v>0.85</v>
      </c>
      <c r="L4" s="37" t="str">
        <f>+[8]Hoja1!$L$4</f>
        <v>3 DEUS no s'han realitzat respecte el total de formacions presentades (Gestió Sostenible en Restauració, Innovació en Producció d'Ofertes Gastronòmiques Sostenibles, Turisme i LGTB)</v>
      </c>
      <c r="O4" s="49"/>
      <c r="P4" s="49"/>
      <c r="Q4" s="49"/>
    </row>
    <row r="5" spans="1:17" s="48" customFormat="1" ht="78.75" customHeight="1">
      <c r="A5" s="37" t="s">
        <v>216</v>
      </c>
      <c r="B5" s="38" t="s">
        <v>217</v>
      </c>
      <c r="C5" s="37" t="s">
        <v>311</v>
      </c>
      <c r="D5" s="37" t="s">
        <v>42</v>
      </c>
      <c r="E5" s="37" t="s">
        <v>34</v>
      </c>
      <c r="F5" s="52">
        <v>1</v>
      </c>
      <c r="G5" s="37" t="s">
        <v>148</v>
      </c>
      <c r="H5" s="37" t="s">
        <v>149</v>
      </c>
      <c r="I5" s="155" t="s">
        <v>530</v>
      </c>
      <c r="J5" s="64" t="s">
        <v>530</v>
      </c>
      <c r="K5" s="64">
        <f>+[8]Hoja1!$K$6</f>
        <v>1</v>
      </c>
      <c r="L5" s="37" t="str">
        <f>+[8]Hoja1!$L$4</f>
        <v>3 DEUS no s'han realitzat respecte el total de formacions presentades (Gestió Sostenible en Restauració, Innovació en Producció d'Ofertes Gastronòmiques Sostenibles, Turisme i LGTB)</v>
      </c>
      <c r="O5" s="49"/>
      <c r="P5" s="49"/>
      <c r="Q5" s="49"/>
    </row>
    <row r="6" spans="1:17" s="48" customFormat="1" ht="88.5" customHeight="1">
      <c r="A6" s="37" t="s">
        <v>299</v>
      </c>
      <c r="B6" s="38" t="s">
        <v>300</v>
      </c>
      <c r="C6" s="37" t="s">
        <v>311</v>
      </c>
      <c r="D6" s="37" t="s">
        <v>42</v>
      </c>
      <c r="E6" s="37" t="s">
        <v>34</v>
      </c>
      <c r="F6" s="52">
        <v>1</v>
      </c>
      <c r="G6" s="37" t="s">
        <v>148</v>
      </c>
      <c r="H6" s="37" t="s">
        <v>149</v>
      </c>
      <c r="I6" s="155">
        <v>1</v>
      </c>
      <c r="J6" s="64" t="s">
        <v>530</v>
      </c>
      <c r="K6" s="64">
        <f>+[8]Hoja1!$K$5</f>
        <v>1</v>
      </c>
      <c r="L6" s="37" t="str">
        <f>+[8]Hoja1!$L$4</f>
        <v>3 DEUS no s'han realitzat respecte el total de formacions presentades (Gestió Sostenible en Restauració, Innovació en Producció d'Ofertes Gastronòmiques Sostenibles, Turisme i LGTB)</v>
      </c>
      <c r="O6" s="49"/>
      <c r="P6" s="49"/>
      <c r="Q6" s="49"/>
    </row>
    <row r="7" spans="1:17" s="3" customFormat="1" ht="13.5">
      <c r="A7" s="4"/>
      <c r="B7" s="4"/>
      <c r="C7" s="4"/>
      <c r="D7" s="4"/>
      <c r="E7" s="4"/>
      <c r="F7" s="4"/>
      <c r="G7" s="4"/>
      <c r="H7" s="4"/>
      <c r="I7" s="4"/>
      <c r="J7" s="4"/>
      <c r="K7" s="4"/>
      <c r="L7" s="4"/>
      <c r="M7" s="4"/>
    </row>
    <row r="8" spans="1:17" s="3" customFormat="1" ht="13.5">
      <c r="A8" s="4"/>
      <c r="B8" s="4"/>
      <c r="C8" s="4"/>
      <c r="D8" s="4"/>
      <c r="E8" s="4"/>
      <c r="F8" s="4"/>
      <c r="G8" s="4"/>
      <c r="H8" s="4"/>
      <c r="I8" s="4"/>
      <c r="J8" s="4"/>
      <c r="K8" s="4"/>
      <c r="L8" s="4"/>
      <c r="M8" s="4"/>
    </row>
    <row r="9" spans="1:17" s="3" customFormat="1" ht="13.5">
      <c r="A9" s="4"/>
      <c r="B9" s="4"/>
      <c r="C9" s="4"/>
      <c r="D9" s="4"/>
      <c r="E9" s="4"/>
      <c r="F9" s="4"/>
      <c r="G9" s="4"/>
      <c r="H9" s="4"/>
      <c r="I9" s="4"/>
      <c r="J9" s="4"/>
      <c r="K9" s="4"/>
      <c r="L9" s="4"/>
      <c r="M9" s="4"/>
    </row>
    <row r="10" spans="1:17" s="3" customFormat="1" ht="13.5">
      <c r="A10" s="4"/>
      <c r="B10" s="4"/>
      <c r="C10" s="4"/>
      <c r="D10" s="4"/>
      <c r="E10" s="4"/>
      <c r="F10" s="4"/>
      <c r="G10" s="4"/>
      <c r="H10" s="4"/>
      <c r="I10" s="4"/>
      <c r="J10" s="4"/>
      <c r="K10" s="4"/>
      <c r="L10" s="4"/>
      <c r="M10" s="4"/>
    </row>
    <row r="11" spans="1:17" s="3" customFormat="1" ht="13.5">
      <c r="A11" s="4"/>
      <c r="B11" s="13"/>
      <c r="C11" s="4"/>
      <c r="D11" s="4"/>
      <c r="E11" s="4"/>
      <c r="F11" s="4"/>
      <c r="G11" s="4"/>
      <c r="H11" s="4"/>
      <c r="I11" s="12"/>
      <c r="J11" s="12"/>
      <c r="K11" s="12"/>
    </row>
    <row r="12" spans="1:17" s="3" customFormat="1" ht="13.5">
      <c r="A12" s="4"/>
      <c r="B12" s="4"/>
      <c r="E12" s="4"/>
      <c r="F12" s="4"/>
      <c r="G12" s="6"/>
      <c r="H12" s="4"/>
      <c r="I12" s="6"/>
      <c r="J12" s="6"/>
      <c r="K12" s="6"/>
    </row>
    <row r="13" spans="1:17" s="3" customFormat="1" ht="13.5">
      <c r="A13" s="4"/>
      <c r="B13" s="4"/>
      <c r="E13" s="4"/>
      <c r="F13" s="4"/>
      <c r="G13" s="6"/>
      <c r="H13" s="4"/>
      <c r="I13" s="6"/>
      <c r="J13" s="6"/>
      <c r="K13" s="6"/>
    </row>
    <row r="14" spans="1:17" s="3" customFormat="1" ht="13.5">
      <c r="A14" s="4"/>
      <c r="B14" s="4"/>
      <c r="E14" s="4"/>
      <c r="F14" s="4"/>
      <c r="G14" s="6"/>
      <c r="H14" s="4"/>
      <c r="I14" s="7"/>
      <c r="J14" s="7"/>
      <c r="K14" s="7"/>
    </row>
    <row r="15" spans="1:17" s="3" customFormat="1" ht="13.5">
      <c r="A15" s="4"/>
      <c r="B15" s="4"/>
      <c r="E15" s="4"/>
      <c r="F15" s="4"/>
      <c r="G15" s="6"/>
      <c r="H15" s="4"/>
      <c r="I15" s="7"/>
      <c r="J15" s="7"/>
      <c r="K15" s="7"/>
    </row>
    <row r="16" spans="1:17" s="3" customFormat="1" ht="13.5">
      <c r="A16" s="4"/>
      <c r="B16" s="4"/>
      <c r="E16" s="4"/>
      <c r="F16" s="4"/>
      <c r="G16" s="6"/>
      <c r="H16" s="4"/>
      <c r="I16" s="6"/>
      <c r="J16" s="6"/>
      <c r="K16" s="6"/>
    </row>
    <row r="17" spans="1:11" s="3" customFormat="1" ht="13.5">
      <c r="A17" s="4"/>
      <c r="B17" s="4"/>
      <c r="E17" s="4"/>
      <c r="F17" s="4"/>
      <c r="G17" s="6"/>
      <c r="H17" s="4"/>
      <c r="I17" s="7"/>
      <c r="J17" s="7"/>
      <c r="K17" s="7"/>
    </row>
    <row r="18" spans="1:11" s="3" customFormat="1" ht="13.5">
      <c r="A18" s="4"/>
      <c r="B18" s="4"/>
      <c r="E18" s="4"/>
      <c r="F18" s="4"/>
      <c r="G18" s="6"/>
      <c r="H18" s="4"/>
      <c r="I18" s="7"/>
      <c r="J18" s="7"/>
      <c r="K18" s="7"/>
    </row>
    <row r="19" spans="1:11" s="3" customFormat="1" ht="13.5">
      <c r="A19" s="4"/>
      <c r="B19" s="4"/>
      <c r="E19" s="4"/>
      <c r="F19" s="4"/>
      <c r="G19" s="6"/>
      <c r="H19" s="4"/>
      <c r="I19" s="7"/>
      <c r="J19" s="7"/>
      <c r="K19" s="7"/>
    </row>
    <row r="20" spans="1:11" s="3" customFormat="1" ht="13.5">
      <c r="A20" s="4"/>
      <c r="B20" s="4"/>
      <c r="E20" s="4"/>
      <c r="F20" s="4"/>
      <c r="G20" s="6"/>
      <c r="H20" s="4"/>
      <c r="I20" s="7"/>
      <c r="J20" s="7"/>
      <c r="K20" s="7"/>
    </row>
    <row r="21" spans="1:11" s="3" customFormat="1" ht="13.5">
      <c r="A21" s="4"/>
      <c r="B21" s="4"/>
      <c r="E21" s="4"/>
      <c r="F21" s="4"/>
      <c r="G21" s="6"/>
      <c r="H21" s="4"/>
      <c r="I21" s="7"/>
      <c r="J21" s="7"/>
      <c r="K21" s="7"/>
    </row>
    <row r="22" spans="1:11" s="3" customFormat="1" ht="13.5">
      <c r="A22" s="4"/>
      <c r="B22" s="4"/>
      <c r="E22" s="4"/>
      <c r="F22" s="4"/>
      <c r="G22" s="6"/>
      <c r="H22" s="4"/>
      <c r="I22" s="7"/>
      <c r="J22" s="7"/>
      <c r="K22" s="7"/>
    </row>
    <row r="23" spans="1:11" s="3" customFormat="1" ht="13.5">
      <c r="A23" s="4"/>
      <c r="B23" s="4"/>
      <c r="D23" s="9"/>
      <c r="E23" s="4"/>
      <c r="F23" s="4"/>
      <c r="G23" s="6"/>
      <c r="H23" s="4"/>
      <c r="I23" s="7"/>
      <c r="J23" s="7"/>
      <c r="K23" s="7"/>
    </row>
    <row r="24" spans="1:11" s="3" customFormat="1" ht="13.5">
      <c r="A24" s="4"/>
      <c r="B24" s="4"/>
      <c r="D24" s="9"/>
      <c r="E24" s="4"/>
      <c r="F24" s="4"/>
      <c r="G24" s="6"/>
      <c r="H24" s="4"/>
      <c r="I24" s="7"/>
      <c r="J24" s="7"/>
      <c r="K24" s="7"/>
    </row>
    <row r="25" spans="1:11" s="3" customFormat="1" ht="13.5">
      <c r="A25" s="4"/>
      <c r="B25" s="4"/>
      <c r="D25" s="9"/>
      <c r="E25" s="4"/>
      <c r="F25" s="4"/>
      <c r="G25" s="6"/>
      <c r="H25" s="4"/>
      <c r="I25" s="7"/>
      <c r="J25" s="7"/>
      <c r="K25" s="7"/>
    </row>
    <row r="26" spans="1:11" s="3" customFormat="1" ht="15">
      <c r="A26" s="4"/>
      <c r="B26" s="4"/>
      <c r="C26" s="10"/>
      <c r="E26" s="4"/>
      <c r="F26" s="4"/>
      <c r="G26" s="4"/>
      <c r="H26" s="4"/>
      <c r="I26" s="4"/>
      <c r="J26" s="4"/>
      <c r="K26" s="4"/>
    </row>
    <row r="27" spans="1:11" s="3" customFormat="1" ht="15">
      <c r="A27" s="4"/>
      <c r="B27" s="4"/>
      <c r="C27" s="10"/>
      <c r="E27" s="4"/>
      <c r="F27" s="4"/>
      <c r="G27" s="4"/>
      <c r="H27" s="4"/>
      <c r="I27" s="4"/>
      <c r="J27" s="4"/>
      <c r="K27" s="4"/>
    </row>
    <row r="28" spans="1:11" s="3" customFormat="1" ht="15">
      <c r="A28" s="4"/>
      <c r="B28" s="4"/>
      <c r="C28" s="10"/>
      <c r="E28" s="4"/>
      <c r="F28" s="4"/>
      <c r="G28" s="4"/>
      <c r="H28" s="4"/>
      <c r="I28" s="4"/>
      <c r="J28" s="4"/>
      <c r="K28" s="4"/>
    </row>
    <row r="29" spans="1:11" s="3" customFormat="1" ht="15">
      <c r="A29" s="4"/>
      <c r="B29" s="4"/>
      <c r="C29" s="10"/>
      <c r="E29" s="4"/>
      <c r="F29" s="4"/>
      <c r="G29" s="4"/>
      <c r="H29" s="4"/>
      <c r="I29" s="4"/>
      <c r="J29" s="4"/>
      <c r="K29" s="4"/>
    </row>
    <row r="30" spans="1:11" s="3" customFormat="1" ht="15">
      <c r="A30" s="4"/>
      <c r="B30" s="4"/>
      <c r="C30" s="10"/>
      <c r="E30" s="4"/>
      <c r="F30" s="4"/>
      <c r="G30" s="4"/>
      <c r="H30" s="4"/>
      <c r="I30" s="4"/>
      <c r="J30" s="4"/>
      <c r="K30" s="4"/>
    </row>
    <row r="31" spans="1:11" s="3" customFormat="1" ht="15">
      <c r="A31" s="4"/>
      <c r="B31" s="4"/>
      <c r="C31" s="10"/>
      <c r="E31" s="4"/>
      <c r="F31" s="4"/>
      <c r="G31" s="4"/>
      <c r="H31" s="4"/>
      <c r="I31" s="4"/>
      <c r="J31" s="4"/>
      <c r="K31" s="4"/>
    </row>
    <row r="32" spans="1:11" s="3" customFormat="1" ht="15">
      <c r="A32" s="4"/>
      <c r="B32" s="4"/>
      <c r="C32" s="10"/>
      <c r="E32" s="4"/>
      <c r="F32" s="4"/>
      <c r="G32" s="4"/>
      <c r="H32" s="4"/>
      <c r="I32" s="4"/>
      <c r="J32" s="4"/>
      <c r="K32" s="4"/>
    </row>
    <row r="33" spans="1:11" s="3" customFormat="1" ht="15">
      <c r="A33" s="4"/>
      <c r="B33" s="4"/>
      <c r="C33" s="10"/>
      <c r="E33" s="4"/>
      <c r="F33" s="4"/>
      <c r="G33" s="4"/>
      <c r="H33" s="4"/>
      <c r="I33" s="4"/>
      <c r="J33" s="4"/>
      <c r="K33" s="4"/>
    </row>
    <row r="34" spans="1:11" s="3" customFormat="1" ht="15">
      <c r="A34" s="4"/>
      <c r="B34" s="4"/>
      <c r="C34" s="10"/>
      <c r="E34" s="4"/>
      <c r="F34" s="4"/>
      <c r="G34" s="4"/>
      <c r="H34" s="4"/>
      <c r="I34" s="4"/>
      <c r="J34" s="4"/>
      <c r="K34" s="4"/>
    </row>
    <row r="35" spans="1:11" s="3" customFormat="1" ht="15">
      <c r="A35" s="4"/>
      <c r="B35" s="4"/>
      <c r="C35" s="10"/>
      <c r="E35" s="4"/>
      <c r="F35" s="4"/>
      <c r="G35" s="4"/>
      <c r="H35" s="4"/>
      <c r="I35" s="4"/>
      <c r="J35" s="4"/>
      <c r="K35" s="4"/>
    </row>
    <row r="36" spans="1:11" s="3" customFormat="1" ht="15">
      <c r="A36" s="4"/>
      <c r="B36" s="4"/>
      <c r="C36" s="10"/>
      <c r="E36" s="4"/>
      <c r="F36" s="4"/>
      <c r="G36" s="4"/>
      <c r="H36" s="4"/>
      <c r="I36" s="4"/>
      <c r="J36" s="4"/>
      <c r="K36" s="4"/>
    </row>
    <row r="37" spans="1:11" s="3" customFormat="1" ht="15">
      <c r="A37" s="4"/>
      <c r="B37" s="4"/>
      <c r="C37" s="10"/>
      <c r="E37" s="4"/>
      <c r="F37" s="4"/>
      <c r="G37" s="4"/>
      <c r="H37" s="4"/>
      <c r="I37" s="4"/>
      <c r="J37" s="4"/>
      <c r="K37" s="4"/>
    </row>
    <row r="38" spans="1:11" s="3" customFormat="1" ht="15">
      <c r="A38" s="4"/>
      <c r="B38" s="4"/>
      <c r="C38" s="10"/>
      <c r="E38" s="4"/>
      <c r="F38" s="4"/>
      <c r="G38" s="4"/>
      <c r="H38" s="4"/>
      <c r="I38" s="4"/>
      <c r="J38" s="4"/>
      <c r="K38" s="4"/>
    </row>
    <row r="39" spans="1:11" s="3" customFormat="1" ht="15">
      <c r="A39" s="4"/>
      <c r="B39" s="4"/>
      <c r="C39" s="10"/>
      <c r="E39" s="4"/>
      <c r="F39" s="4"/>
      <c r="G39" s="4"/>
      <c r="H39" s="4"/>
      <c r="I39" s="4"/>
      <c r="J39" s="4"/>
      <c r="K39" s="4"/>
    </row>
    <row r="40" spans="1:11" s="3" customFormat="1" ht="15">
      <c r="A40" s="4"/>
      <c r="B40" s="4"/>
      <c r="C40" s="10"/>
      <c r="E40" s="4"/>
      <c r="F40" s="4"/>
      <c r="G40" s="4"/>
      <c r="H40" s="4"/>
      <c r="I40" s="4"/>
      <c r="J40" s="4"/>
      <c r="K40" s="4"/>
    </row>
    <row r="41" spans="1:11" s="3" customFormat="1" ht="15">
      <c r="A41" s="4"/>
      <c r="B41" s="4"/>
      <c r="C41" s="10"/>
      <c r="E41" s="4"/>
      <c r="F41" s="4"/>
      <c r="G41" s="4"/>
      <c r="H41" s="4"/>
      <c r="I41" s="4"/>
      <c r="J41" s="4"/>
      <c r="K41" s="4"/>
    </row>
    <row r="42" spans="1:11" s="3" customFormat="1" ht="15">
      <c r="A42" s="4"/>
      <c r="B42" s="4"/>
      <c r="C42" s="10"/>
      <c r="E42" s="4"/>
      <c r="F42" s="4"/>
      <c r="G42" s="4"/>
      <c r="H42" s="4"/>
      <c r="I42" s="4"/>
      <c r="J42" s="4"/>
      <c r="K42" s="4"/>
    </row>
    <row r="43" spans="1:11" s="3" customFormat="1" ht="15">
      <c r="A43" s="4"/>
      <c r="B43" s="4"/>
      <c r="C43" s="10"/>
      <c r="E43" s="4"/>
      <c r="F43" s="4"/>
      <c r="G43" s="4"/>
      <c r="H43" s="4"/>
      <c r="I43" s="4"/>
      <c r="J43" s="4"/>
      <c r="K43" s="4"/>
    </row>
    <row r="44" spans="1:11" s="3" customFormat="1" ht="15">
      <c r="A44" s="4"/>
      <c r="B44" s="4"/>
      <c r="C44" s="10"/>
      <c r="E44" s="4"/>
      <c r="F44" s="4"/>
      <c r="G44" s="4"/>
      <c r="H44" s="4"/>
      <c r="I44" s="4"/>
      <c r="J44" s="4"/>
      <c r="K44" s="4"/>
    </row>
    <row r="45" spans="1:11" s="3" customFormat="1" ht="15">
      <c r="A45" s="4"/>
      <c r="B45" s="4"/>
      <c r="C45" s="10"/>
      <c r="E45" s="4"/>
      <c r="F45" s="4"/>
      <c r="G45" s="4"/>
      <c r="H45" s="4"/>
      <c r="I45" s="4"/>
      <c r="J45" s="4"/>
      <c r="K45" s="4"/>
    </row>
    <row r="46" spans="1:11" s="3" customFormat="1" ht="15">
      <c r="A46" s="4"/>
      <c r="B46" s="4"/>
      <c r="C46" s="10"/>
      <c r="E46" s="4"/>
      <c r="F46" s="4"/>
      <c r="G46" s="4"/>
      <c r="H46" s="4"/>
      <c r="I46" s="4"/>
      <c r="J46" s="4"/>
      <c r="K46" s="4"/>
    </row>
    <row r="47" spans="1:11" s="3" customFormat="1" ht="15">
      <c r="A47" s="4"/>
      <c r="B47" s="4"/>
      <c r="C47" s="10"/>
      <c r="E47" s="4"/>
      <c r="F47" s="4"/>
      <c r="G47" s="4"/>
      <c r="H47" s="4"/>
      <c r="I47" s="4"/>
      <c r="J47" s="4"/>
      <c r="K47" s="4"/>
    </row>
    <row r="48" spans="1:11" s="3" customFormat="1" ht="15">
      <c r="A48" s="4"/>
      <c r="B48" s="4"/>
      <c r="C48" s="10"/>
      <c r="E48" s="4"/>
      <c r="F48" s="4"/>
      <c r="G48" s="4"/>
      <c r="H48" s="4"/>
      <c r="I48" s="4"/>
      <c r="J48" s="4"/>
      <c r="K48" s="4"/>
    </row>
    <row r="49" spans="1:11" s="3" customFormat="1" ht="15">
      <c r="A49" s="4"/>
      <c r="B49" s="4"/>
      <c r="C49" s="10"/>
      <c r="E49" s="4"/>
      <c r="F49" s="4"/>
      <c r="G49" s="4"/>
      <c r="H49" s="4"/>
      <c r="I49" s="4"/>
      <c r="J49" s="4"/>
      <c r="K49" s="4"/>
    </row>
    <row r="50" spans="1:11" s="3" customFormat="1" ht="15">
      <c r="A50" s="4"/>
      <c r="B50" s="4"/>
      <c r="C50" s="10"/>
      <c r="E50" s="4"/>
      <c r="F50" s="4"/>
      <c r="G50" s="4"/>
      <c r="H50" s="4"/>
      <c r="I50" s="4"/>
      <c r="J50" s="4"/>
      <c r="K50" s="4"/>
    </row>
    <row r="51" spans="1:11" s="3" customFormat="1" ht="13.5">
      <c r="A51" s="4"/>
      <c r="B51" s="4"/>
      <c r="E51" s="4"/>
      <c r="F51" s="4"/>
      <c r="G51" s="4"/>
      <c r="H51" s="4"/>
      <c r="I51" s="4"/>
      <c r="J51" s="4"/>
      <c r="K51" s="4"/>
    </row>
    <row r="52" spans="1:11" s="3" customFormat="1" ht="13.5">
      <c r="A52" s="4"/>
      <c r="B52" s="4"/>
      <c r="E52" s="4"/>
      <c r="F52" s="4"/>
      <c r="G52" s="4"/>
      <c r="H52" s="4"/>
      <c r="I52" s="4"/>
      <c r="J52" s="4"/>
      <c r="K52" s="4"/>
    </row>
  </sheetData>
  <mergeCells count="1">
    <mergeCell ref="A1:L1"/>
  </mergeCells>
  <conditionalFormatting sqref="I4:K6">
    <cfRule type="containsText" dxfId="310" priority="1" operator="containsText" text="x">
      <formula>NOT(ISERROR(SEARCH("x",I4)))</formula>
    </cfRule>
    <cfRule type="cellIs" dxfId="309" priority="2" operator="equal">
      <formula>"nd"</formula>
    </cfRule>
    <cfRule type="containsBlanks" dxfId="308" priority="3">
      <formula>LEN(TRIM(I4))=0</formula>
    </cfRule>
    <cfRule type="cellIs" dxfId="307" priority="4" operator="between">
      <formula>0.75</formula>
      <formula>0.99</formula>
    </cfRule>
    <cfRule type="cellIs" dxfId="306" priority="20" operator="lessThan">
      <formula>0.75</formula>
    </cfRule>
    <cfRule type="cellIs" dxfId="305" priority="21" operator="greaterThan">
      <formula>0.99</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processos!$A$2:$A$18</xm:f>
          </x14:formula1>
          <xm:sqref>A12:A52 H4:H6 A4:F4 C5:F6 A7:K11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D9C4DF322AAB54A9E1DD0FB4BFF26EA" ma:contentTypeVersion="8" ma:contentTypeDescription="Crear nuevo documento." ma:contentTypeScope="" ma:versionID="dfc6d8bfc565fdb0510ad9dd6b38d855">
  <xsd:schema xmlns:xsd="http://www.w3.org/2001/XMLSchema" xmlns:xs="http://www.w3.org/2001/XMLSchema" xmlns:p="http://schemas.microsoft.com/office/2006/metadata/properties" xmlns:ns2="195812ec-47e2-4b09-a4c9-97489ab51e03" targetNamespace="http://schemas.microsoft.com/office/2006/metadata/properties" ma:root="true" ma:fieldsID="216b5cfc500e33443e40aa10ad91feaa" ns2:_="">
    <xsd:import namespace="195812ec-47e2-4b09-a4c9-97489ab51e0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5812ec-47e2-4b09-a4c9-97489ab51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684E3E-DA24-4B46-A90A-6A562A912BCB}"/>
</file>

<file path=customXml/itemProps2.xml><?xml version="1.0" encoding="utf-8"?>
<ds:datastoreItem xmlns:ds="http://schemas.openxmlformats.org/officeDocument/2006/customXml" ds:itemID="{22511B29-1706-43F5-8327-35480BA6C3A2}"/>
</file>

<file path=customXml/itemProps3.xml><?xml version="1.0" encoding="utf-8"?>
<ds:datastoreItem xmlns:ds="http://schemas.openxmlformats.org/officeDocument/2006/customXml" ds:itemID="{671708A6-FF75-4E41-9880-6E1D2AE07DD4}"/>
</file>

<file path=docProps/app.xml><?xml version="1.0" encoding="utf-8"?>
<Properties xmlns="http://schemas.openxmlformats.org/officeDocument/2006/extended-properties" xmlns:vt="http://schemas.openxmlformats.org/officeDocument/2006/docPropsVTypes">
  <Application>Microsoft Excel Online</Application>
  <Manager/>
  <Company>CETT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GrupCETT</dc:creator>
  <cp:keywords/>
  <dc:description/>
  <cp:lastModifiedBy>Laura Laszczewska</cp:lastModifiedBy>
  <cp:revision/>
  <dcterms:created xsi:type="dcterms:W3CDTF">2021-02-17T11:54:01Z</dcterms:created>
  <dcterms:modified xsi:type="dcterms:W3CDTF">2024-11-28T16:15:15Z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0x0101004D9C4DF322AAB54A9E1DD0FB4BFF26EA</vt:lpwstr>
  </property>
  <property fmtid="{D5CDD505-2E9C-101B-9397-08002B2CF9AE}" pid="3" name="MediaServiceImageTags">
    <vt:lpwstr/>
  </property>
</Properties>
</file>